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9" documentId="8_{696BD2B2-5F05-4C25-81B6-DED5F4EA9162}" xr6:coauthVersionLast="47" xr6:coauthVersionMax="47" xr10:uidLastSave="{DF5415E1-7688-4DD1-B96A-BAB4B670B8A8}"/>
  <bookViews>
    <workbookView xWindow="-120" yWindow="-120" windowWidth="20730" windowHeight="11160" xr2:uid="{B0C20E02-6A54-40B8-AC1C-89291BDA6CBC}"/>
  </bookViews>
  <sheets>
    <sheet name="INDICADORES" sheetId="1" r:id="rId1"/>
  </sheets>
  <externalReferences>
    <externalReference r:id="rId2"/>
    <externalReference r:id="rId3"/>
  </externalReferences>
  <definedNames>
    <definedName name="Admin.">'[2]Gastos de Admin.'!$H$234</definedName>
    <definedName name="_xlnm.Extract">#REF!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Tot.Gastos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5" i="1" l="1"/>
  <c r="I215" i="1"/>
  <c r="H215" i="1"/>
  <c r="G215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O208" i="1"/>
  <c r="O212" i="1" s="1"/>
  <c r="N208" i="1"/>
  <c r="N212" i="1" s="1"/>
  <c r="M208" i="1"/>
  <c r="L208" i="1"/>
  <c r="K208" i="1"/>
  <c r="K212" i="1" s="1"/>
  <c r="J208" i="1"/>
  <c r="J212" i="1" s="1"/>
  <c r="I208" i="1"/>
  <c r="I212" i="1" s="1"/>
  <c r="H208" i="1"/>
  <c r="G208" i="1"/>
  <c r="G212" i="1" s="1"/>
  <c r="F208" i="1"/>
  <c r="F212" i="1" s="1"/>
  <c r="E208" i="1"/>
  <c r="E212" i="1" s="1"/>
  <c r="D208" i="1"/>
  <c r="D212" i="1" s="1"/>
  <c r="O203" i="1"/>
  <c r="O205" i="1" s="1"/>
  <c r="O206" i="1" s="1"/>
  <c r="N203" i="1"/>
  <c r="N205" i="1" s="1"/>
  <c r="N206" i="1" s="1"/>
  <c r="M203" i="1"/>
  <c r="M205" i="1" s="1"/>
  <c r="M206" i="1" s="1"/>
  <c r="L203" i="1"/>
  <c r="L205" i="1" s="1"/>
  <c r="L206" i="1" s="1"/>
  <c r="K203" i="1"/>
  <c r="K205" i="1" s="1"/>
  <c r="K206" i="1" s="1"/>
  <c r="J203" i="1"/>
  <c r="J205" i="1" s="1"/>
  <c r="J206" i="1" s="1"/>
  <c r="I203" i="1"/>
  <c r="I205" i="1" s="1"/>
  <c r="I206" i="1" s="1"/>
  <c r="H203" i="1"/>
  <c r="H205" i="1" s="1"/>
  <c r="H206" i="1" s="1"/>
  <c r="G203" i="1"/>
  <c r="G205" i="1" s="1"/>
  <c r="G206" i="1" s="1"/>
  <c r="F203" i="1"/>
  <c r="F205" i="1" s="1"/>
  <c r="F206" i="1" s="1"/>
  <c r="E203" i="1"/>
  <c r="E205" i="1" s="1"/>
  <c r="E206" i="1" s="1"/>
  <c r="D203" i="1"/>
  <c r="D205" i="1" s="1"/>
  <c r="D206" i="1" s="1"/>
  <c r="O199" i="1"/>
  <c r="O209" i="1" s="1"/>
  <c r="N199" i="1"/>
  <c r="N209" i="1" s="1"/>
  <c r="M199" i="1"/>
  <c r="M209" i="1" s="1"/>
  <c r="L199" i="1"/>
  <c r="L209" i="1" s="1"/>
  <c r="K199" i="1"/>
  <c r="K209" i="1" s="1"/>
  <c r="J199" i="1"/>
  <c r="J209" i="1" s="1"/>
  <c r="I199" i="1"/>
  <c r="I209" i="1" s="1"/>
  <c r="H199" i="1"/>
  <c r="H209" i="1" s="1"/>
  <c r="G199" i="1"/>
  <c r="G209" i="1" s="1"/>
  <c r="F199" i="1"/>
  <c r="F209" i="1" s="1"/>
  <c r="E199" i="1"/>
  <c r="E209" i="1" s="1"/>
  <c r="D199" i="1"/>
  <c r="D209" i="1" s="1"/>
  <c r="J198" i="1"/>
  <c r="O195" i="1"/>
  <c r="O197" i="1" s="1"/>
  <c r="O198" i="1" s="1"/>
  <c r="N195" i="1"/>
  <c r="N197" i="1" s="1"/>
  <c r="N198" i="1" s="1"/>
  <c r="M195" i="1"/>
  <c r="M197" i="1" s="1"/>
  <c r="M198" i="1" s="1"/>
  <c r="L195" i="1"/>
  <c r="L197" i="1" s="1"/>
  <c r="L198" i="1" s="1"/>
  <c r="K195" i="1"/>
  <c r="K197" i="1" s="1"/>
  <c r="K198" i="1" s="1"/>
  <c r="J195" i="1"/>
  <c r="I195" i="1"/>
  <c r="I197" i="1" s="1"/>
  <c r="I198" i="1" s="1"/>
  <c r="H195" i="1"/>
  <c r="H197" i="1" s="1"/>
  <c r="H198" i="1" s="1"/>
  <c r="G195" i="1"/>
  <c r="G197" i="1" s="1"/>
  <c r="G198" i="1" s="1"/>
  <c r="F195" i="1"/>
  <c r="F197" i="1" s="1"/>
  <c r="F198" i="1" s="1"/>
  <c r="E195" i="1"/>
  <c r="E197" i="1" s="1"/>
  <c r="E198" i="1" s="1"/>
  <c r="D195" i="1"/>
  <c r="D197" i="1" s="1"/>
  <c r="D198" i="1" s="1"/>
  <c r="O191" i="1"/>
  <c r="O207" i="1" s="1"/>
  <c r="N191" i="1"/>
  <c r="N193" i="1" s="1"/>
  <c r="N194" i="1" s="1"/>
  <c r="M191" i="1"/>
  <c r="M193" i="1" s="1"/>
  <c r="M194" i="1" s="1"/>
  <c r="L191" i="1"/>
  <c r="L193" i="1" s="1"/>
  <c r="L194" i="1" s="1"/>
  <c r="K191" i="1"/>
  <c r="K207" i="1" s="1"/>
  <c r="J191" i="1"/>
  <c r="J193" i="1" s="1"/>
  <c r="J194" i="1" s="1"/>
  <c r="I191" i="1"/>
  <c r="I193" i="1" s="1"/>
  <c r="I194" i="1" s="1"/>
  <c r="H191" i="1"/>
  <c r="H193" i="1" s="1"/>
  <c r="H194" i="1" s="1"/>
  <c r="G191" i="1"/>
  <c r="G207" i="1" s="1"/>
  <c r="F191" i="1"/>
  <c r="F193" i="1" s="1"/>
  <c r="F194" i="1" s="1"/>
  <c r="E191" i="1"/>
  <c r="E193" i="1" s="1"/>
  <c r="E194" i="1" s="1"/>
  <c r="D191" i="1"/>
  <c r="D193" i="1" s="1"/>
  <c r="D194" i="1" s="1"/>
  <c r="O190" i="1"/>
  <c r="N190" i="1"/>
  <c r="M190" i="1"/>
  <c r="L190" i="1"/>
  <c r="K190" i="1"/>
  <c r="J190" i="1"/>
  <c r="I190" i="1"/>
  <c r="H190" i="1"/>
  <c r="G190" i="1"/>
  <c r="F190" i="1"/>
  <c r="E190" i="1"/>
  <c r="D190" i="1"/>
  <c r="D189" i="1"/>
  <c r="E189" i="1" s="1"/>
  <c r="F189" i="1" s="1"/>
  <c r="G189" i="1" s="1"/>
  <c r="H189" i="1" s="1"/>
  <c r="I189" i="1" s="1"/>
  <c r="J189" i="1" s="1"/>
  <c r="K189" i="1" s="1"/>
  <c r="L189" i="1" s="1"/>
  <c r="M189" i="1" s="1"/>
  <c r="N189" i="1" s="1"/>
  <c r="O189" i="1" s="1"/>
  <c r="D186" i="1"/>
  <c r="E186" i="1" s="1"/>
  <c r="F186" i="1" s="1"/>
  <c r="G186" i="1" s="1"/>
  <c r="H186" i="1" s="1"/>
  <c r="I186" i="1" s="1"/>
  <c r="J186" i="1" s="1"/>
  <c r="K186" i="1" s="1"/>
  <c r="L186" i="1" s="1"/>
  <c r="M186" i="1" s="1"/>
  <c r="N186" i="1" s="1"/>
  <c r="O186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D168" i="1" s="1"/>
  <c r="O164" i="1"/>
  <c r="N164" i="1"/>
  <c r="M164" i="1"/>
  <c r="L164" i="1"/>
  <c r="K164" i="1"/>
  <c r="J164" i="1"/>
  <c r="I164" i="1"/>
  <c r="H164" i="1"/>
  <c r="G164" i="1"/>
  <c r="F164" i="1"/>
  <c r="E164" i="1"/>
  <c r="D164" i="1"/>
  <c r="D165" i="1" s="1"/>
  <c r="O162" i="1"/>
  <c r="N162" i="1"/>
  <c r="M162" i="1"/>
  <c r="L162" i="1"/>
  <c r="K162" i="1"/>
  <c r="J162" i="1"/>
  <c r="I162" i="1"/>
  <c r="H162" i="1"/>
  <c r="G162" i="1"/>
  <c r="F162" i="1"/>
  <c r="E162" i="1"/>
  <c r="D162" i="1"/>
  <c r="D163" i="1" s="1"/>
  <c r="E163" i="1" s="1"/>
  <c r="O158" i="1"/>
  <c r="N158" i="1"/>
  <c r="M158" i="1"/>
  <c r="L158" i="1"/>
  <c r="K158" i="1"/>
  <c r="J158" i="1"/>
  <c r="I158" i="1"/>
  <c r="H158" i="1"/>
  <c r="G158" i="1"/>
  <c r="F158" i="1"/>
  <c r="E158" i="1"/>
  <c r="D158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D150" i="1"/>
  <c r="E150" i="1" s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D149" i="1"/>
  <c r="E149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D144" i="1"/>
  <c r="E144" i="1" s="1"/>
  <c r="D143" i="1"/>
  <c r="E143" i="1" s="1"/>
  <c r="F143" i="1" s="1"/>
  <c r="O141" i="1"/>
  <c r="N141" i="1"/>
  <c r="M141" i="1"/>
  <c r="L141" i="1"/>
  <c r="K141" i="1"/>
  <c r="J141" i="1"/>
  <c r="I141" i="1"/>
  <c r="H141" i="1"/>
  <c r="G141" i="1"/>
  <c r="F141" i="1"/>
  <c r="E141" i="1"/>
  <c r="D141" i="1"/>
  <c r="D138" i="1"/>
  <c r="E138" i="1" s="1"/>
  <c r="D137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D132" i="1"/>
  <c r="E132" i="1" s="1"/>
  <c r="F132" i="1" s="1"/>
  <c r="G132" i="1" s="1"/>
  <c r="H132" i="1" s="1"/>
  <c r="I132" i="1" s="1"/>
  <c r="J132" i="1" s="1"/>
  <c r="K132" i="1" s="1"/>
  <c r="L132" i="1" s="1"/>
  <c r="M132" i="1" s="1"/>
  <c r="N132" i="1" s="1"/>
  <c r="O132" i="1" s="1"/>
  <c r="D131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E126" i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D126" i="1"/>
  <c r="D125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D120" i="1"/>
  <c r="E120" i="1" s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O115" i="1"/>
  <c r="N115" i="1"/>
  <c r="M115" i="1"/>
  <c r="M117" i="1" s="1"/>
  <c r="L115" i="1"/>
  <c r="K115" i="1"/>
  <c r="J115" i="1"/>
  <c r="I115" i="1"/>
  <c r="I117" i="1" s="1"/>
  <c r="H115" i="1"/>
  <c r="G115" i="1"/>
  <c r="F115" i="1"/>
  <c r="E115" i="1"/>
  <c r="E117" i="1" s="1"/>
  <c r="D115" i="1"/>
  <c r="D119" i="1" s="1"/>
  <c r="D118" i="1" s="1"/>
  <c r="D114" i="1"/>
  <c r="E114" i="1" s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O109" i="1"/>
  <c r="N109" i="1"/>
  <c r="N111" i="1" s="1"/>
  <c r="M109" i="1"/>
  <c r="M111" i="1" s="1"/>
  <c r="L109" i="1"/>
  <c r="K109" i="1"/>
  <c r="J109" i="1"/>
  <c r="J111" i="1" s="1"/>
  <c r="I109" i="1"/>
  <c r="I111" i="1" s="1"/>
  <c r="H109" i="1"/>
  <c r="G109" i="1"/>
  <c r="F109" i="1"/>
  <c r="F111" i="1" s="1"/>
  <c r="E109" i="1"/>
  <c r="E111" i="1" s="1"/>
  <c r="D109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D84" i="1"/>
  <c r="O79" i="1"/>
  <c r="N79" i="1"/>
  <c r="M79" i="1"/>
  <c r="M81" i="1" s="1"/>
  <c r="L79" i="1"/>
  <c r="K79" i="1"/>
  <c r="J79" i="1"/>
  <c r="I79" i="1"/>
  <c r="I81" i="1" s="1"/>
  <c r="H79" i="1"/>
  <c r="G79" i="1"/>
  <c r="F79" i="1"/>
  <c r="E79" i="1"/>
  <c r="E81" i="1" s="1"/>
  <c r="D79" i="1"/>
  <c r="D78" i="1"/>
  <c r="D77" i="1"/>
  <c r="E77" i="1" s="1"/>
  <c r="O75" i="1"/>
  <c r="N75" i="1"/>
  <c r="M75" i="1"/>
  <c r="L75" i="1"/>
  <c r="K75" i="1"/>
  <c r="J75" i="1"/>
  <c r="I75" i="1"/>
  <c r="H75" i="1"/>
  <c r="G75" i="1"/>
  <c r="F75" i="1"/>
  <c r="E75" i="1"/>
  <c r="D75" i="1"/>
  <c r="D72" i="1"/>
  <c r="D71" i="1"/>
  <c r="E71" i="1" s="1"/>
  <c r="F71" i="1" s="1"/>
  <c r="G71" i="1" s="1"/>
  <c r="O69" i="1"/>
  <c r="N69" i="1"/>
  <c r="M69" i="1"/>
  <c r="L69" i="1"/>
  <c r="K69" i="1"/>
  <c r="J69" i="1"/>
  <c r="I69" i="1"/>
  <c r="H69" i="1"/>
  <c r="G69" i="1"/>
  <c r="F69" i="1"/>
  <c r="E69" i="1"/>
  <c r="D69" i="1"/>
  <c r="D66" i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O61" i="1"/>
  <c r="N61" i="1"/>
  <c r="M61" i="1"/>
  <c r="L61" i="1"/>
  <c r="K61" i="1"/>
  <c r="J61" i="1"/>
  <c r="I61" i="1"/>
  <c r="I63" i="1" s="1"/>
  <c r="H61" i="1"/>
  <c r="G61" i="1"/>
  <c r="F61" i="1"/>
  <c r="E61" i="1"/>
  <c r="D61" i="1"/>
  <c r="D60" i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O55" i="1"/>
  <c r="O85" i="1" s="1"/>
  <c r="N55" i="1"/>
  <c r="N85" i="1" s="1"/>
  <c r="M55" i="1"/>
  <c r="M85" i="1" s="1"/>
  <c r="L55" i="1"/>
  <c r="L85" i="1" s="1"/>
  <c r="K55" i="1"/>
  <c r="K85" i="1" s="1"/>
  <c r="J55" i="1"/>
  <c r="J85" i="1" s="1"/>
  <c r="I55" i="1"/>
  <c r="I57" i="1" s="1"/>
  <c r="H55" i="1"/>
  <c r="H85" i="1" s="1"/>
  <c r="G55" i="1"/>
  <c r="G85" i="1" s="1"/>
  <c r="F55" i="1"/>
  <c r="F85" i="1" s="1"/>
  <c r="E55" i="1"/>
  <c r="E85" i="1" s="1"/>
  <c r="D55" i="1"/>
  <c r="D85" i="1" s="1"/>
  <c r="D51" i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D50" i="1"/>
  <c r="E50" i="1" s="1"/>
  <c r="O48" i="1"/>
  <c r="N48" i="1"/>
  <c r="M48" i="1"/>
  <c r="L48" i="1"/>
  <c r="K48" i="1"/>
  <c r="J48" i="1"/>
  <c r="I48" i="1"/>
  <c r="H48" i="1"/>
  <c r="G48" i="1"/>
  <c r="F48" i="1"/>
  <c r="E48" i="1"/>
  <c r="D48" i="1"/>
  <c r="D45" i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O40" i="1"/>
  <c r="O42" i="1" s="1"/>
  <c r="N40" i="1"/>
  <c r="N42" i="1" s="1"/>
  <c r="M40" i="1"/>
  <c r="M42" i="1" s="1"/>
  <c r="L40" i="1"/>
  <c r="L42" i="1" s="1"/>
  <c r="K40" i="1"/>
  <c r="K42" i="1" s="1"/>
  <c r="J40" i="1"/>
  <c r="J42" i="1" s="1"/>
  <c r="I40" i="1"/>
  <c r="I42" i="1" s="1"/>
  <c r="H40" i="1"/>
  <c r="H42" i="1" s="1"/>
  <c r="G40" i="1"/>
  <c r="G42" i="1" s="1"/>
  <c r="F40" i="1"/>
  <c r="F42" i="1" s="1"/>
  <c r="E40" i="1"/>
  <c r="E42" i="1" s="1"/>
  <c r="D40" i="1"/>
  <c r="D44" i="1" s="1"/>
  <c r="D39" i="1"/>
  <c r="O34" i="1"/>
  <c r="N34" i="1"/>
  <c r="M34" i="1"/>
  <c r="L34" i="1"/>
  <c r="K34" i="1"/>
  <c r="J34" i="1"/>
  <c r="I34" i="1"/>
  <c r="H34" i="1"/>
  <c r="G34" i="1"/>
  <c r="F34" i="1"/>
  <c r="E34" i="1"/>
  <c r="D34" i="1"/>
  <c r="D30" i="1"/>
  <c r="E30" i="1" s="1"/>
  <c r="F30" i="1" s="1"/>
  <c r="D29" i="1"/>
  <c r="E29" i="1" s="1"/>
  <c r="F29" i="1" s="1"/>
  <c r="G29" i="1" s="1"/>
  <c r="H29" i="1" s="1"/>
  <c r="O27" i="1"/>
  <c r="N27" i="1"/>
  <c r="M27" i="1"/>
  <c r="L27" i="1"/>
  <c r="K27" i="1"/>
  <c r="J27" i="1"/>
  <c r="I27" i="1"/>
  <c r="H27" i="1"/>
  <c r="G27" i="1"/>
  <c r="F27" i="1"/>
  <c r="E27" i="1"/>
  <c r="D27" i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O19" i="1"/>
  <c r="O21" i="1" s="1"/>
  <c r="N19" i="1"/>
  <c r="N21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3" i="1" s="1"/>
  <c r="D18" i="1"/>
  <c r="E18" i="1" s="1"/>
  <c r="F18" i="1" s="1"/>
  <c r="G18" i="1" s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M212" i="1" l="1"/>
  <c r="D130" i="1"/>
  <c r="E168" i="1"/>
  <c r="F168" i="1" s="1"/>
  <c r="G168" i="1" s="1"/>
  <c r="H168" i="1" s="1"/>
  <c r="I168" i="1" s="1"/>
  <c r="J168" i="1" s="1"/>
  <c r="K168" i="1" s="1"/>
  <c r="L168" i="1" s="1"/>
  <c r="M168" i="1" s="1"/>
  <c r="N168" i="1" s="1"/>
  <c r="O168" i="1" s="1"/>
  <c r="F163" i="1"/>
  <c r="D124" i="1"/>
  <c r="E49" i="1"/>
  <c r="H212" i="1"/>
  <c r="L212" i="1"/>
  <c r="D76" i="1"/>
  <c r="G57" i="1"/>
  <c r="F91" i="1"/>
  <c r="N91" i="1"/>
  <c r="D90" i="1"/>
  <c r="D136" i="1"/>
  <c r="D49" i="1"/>
  <c r="D28" i="1"/>
  <c r="N63" i="1"/>
  <c r="J152" i="1"/>
  <c r="E137" i="1"/>
  <c r="F137" i="1" s="1"/>
  <c r="G137" i="1" s="1"/>
  <c r="F57" i="1"/>
  <c r="E91" i="1"/>
  <c r="M91" i="1"/>
  <c r="J88" i="1"/>
  <c r="F138" i="1"/>
  <c r="G138" i="1" s="1"/>
  <c r="H138" i="1" s="1"/>
  <c r="I138" i="1" s="1"/>
  <c r="J138" i="1" s="1"/>
  <c r="K138" i="1" s="1"/>
  <c r="L138" i="1" s="1"/>
  <c r="M138" i="1" s="1"/>
  <c r="N138" i="1" s="1"/>
  <c r="O138" i="1" s="1"/>
  <c r="D54" i="1"/>
  <c r="E78" i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E131" i="1"/>
  <c r="G163" i="1"/>
  <c r="H163" i="1" s="1"/>
  <c r="I163" i="1" s="1"/>
  <c r="J163" i="1" s="1"/>
  <c r="K163" i="1" s="1"/>
  <c r="L163" i="1" s="1"/>
  <c r="M163" i="1" s="1"/>
  <c r="N163" i="1" s="1"/>
  <c r="O163" i="1" s="1"/>
  <c r="E39" i="1"/>
  <c r="N57" i="1"/>
  <c r="G91" i="1"/>
  <c r="K91" i="1"/>
  <c r="O91" i="1"/>
  <c r="I91" i="1"/>
  <c r="E125" i="1"/>
  <c r="D142" i="1"/>
  <c r="D148" i="1"/>
  <c r="E88" i="1"/>
  <c r="E84" i="1"/>
  <c r="F84" i="1" s="1"/>
  <c r="F90" i="1" s="1"/>
  <c r="M88" i="1"/>
  <c r="O57" i="1"/>
  <c r="F63" i="1"/>
  <c r="I88" i="1"/>
  <c r="J81" i="1"/>
  <c r="I85" i="1"/>
  <c r="J117" i="1"/>
  <c r="G30" i="1"/>
  <c r="H30" i="1" s="1"/>
  <c r="I30" i="1" s="1"/>
  <c r="J30" i="1" s="1"/>
  <c r="K30" i="1" s="1"/>
  <c r="L30" i="1" s="1"/>
  <c r="M30" i="1" s="1"/>
  <c r="N30" i="1" s="1"/>
  <c r="O30" i="1" s="1"/>
  <c r="F28" i="1"/>
  <c r="H18" i="1"/>
  <c r="I29" i="1"/>
  <c r="F33" i="1"/>
  <c r="J36" i="1"/>
  <c r="E44" i="1"/>
  <c r="D43" i="1"/>
  <c r="F77" i="1"/>
  <c r="G143" i="1"/>
  <c r="K36" i="1"/>
  <c r="H71" i="1"/>
  <c r="F50" i="1"/>
  <c r="E119" i="1"/>
  <c r="E23" i="1"/>
  <c r="D22" i="1"/>
  <c r="E28" i="1"/>
  <c r="F36" i="1"/>
  <c r="N36" i="1"/>
  <c r="J57" i="1"/>
  <c r="G63" i="1"/>
  <c r="O63" i="1"/>
  <c r="F81" i="1"/>
  <c r="F88" i="1"/>
  <c r="N81" i="1"/>
  <c r="N88" i="1"/>
  <c r="F152" i="1"/>
  <c r="F117" i="1"/>
  <c r="N152" i="1"/>
  <c r="N117" i="1"/>
  <c r="K63" i="1"/>
  <c r="D93" i="1"/>
  <c r="D87" i="1"/>
  <c r="E72" i="1"/>
  <c r="D70" i="1"/>
  <c r="G84" i="1"/>
  <c r="F144" i="1"/>
  <c r="G144" i="1" s="1"/>
  <c r="H144" i="1" s="1"/>
  <c r="I144" i="1" s="1"/>
  <c r="J144" i="1" s="1"/>
  <c r="K144" i="1" s="1"/>
  <c r="L144" i="1" s="1"/>
  <c r="M144" i="1" s="1"/>
  <c r="N144" i="1" s="1"/>
  <c r="O144" i="1" s="1"/>
  <c r="E142" i="1"/>
  <c r="E33" i="1"/>
  <c r="G36" i="1"/>
  <c r="O36" i="1"/>
  <c r="K57" i="1"/>
  <c r="J91" i="1"/>
  <c r="J63" i="1"/>
  <c r="G88" i="1"/>
  <c r="K88" i="1"/>
  <c r="O88" i="1"/>
  <c r="D21" i="1"/>
  <c r="D33" i="1"/>
  <c r="D36" i="1"/>
  <c r="H36" i="1"/>
  <c r="L36" i="1"/>
  <c r="D38" i="1"/>
  <c r="D42" i="1"/>
  <c r="D57" i="1"/>
  <c r="H57" i="1"/>
  <c r="L57" i="1"/>
  <c r="D59" i="1"/>
  <c r="D86" i="1" s="1"/>
  <c r="D91" i="1"/>
  <c r="H91" i="1"/>
  <c r="L91" i="1"/>
  <c r="D63" i="1"/>
  <c r="H63" i="1"/>
  <c r="L63" i="1"/>
  <c r="D65" i="1"/>
  <c r="D88" i="1"/>
  <c r="H88" i="1"/>
  <c r="L88" i="1"/>
  <c r="E36" i="1"/>
  <c r="I36" i="1"/>
  <c r="M36" i="1"/>
  <c r="E57" i="1"/>
  <c r="M57" i="1"/>
  <c r="E63" i="1"/>
  <c r="M63" i="1"/>
  <c r="E152" i="1"/>
  <c r="I152" i="1"/>
  <c r="M152" i="1"/>
  <c r="G81" i="1"/>
  <c r="K81" i="1"/>
  <c r="O81" i="1"/>
  <c r="G111" i="1"/>
  <c r="K111" i="1"/>
  <c r="O111" i="1"/>
  <c r="G152" i="1"/>
  <c r="K152" i="1"/>
  <c r="O152" i="1"/>
  <c r="G117" i="1"/>
  <c r="K117" i="1"/>
  <c r="O117" i="1"/>
  <c r="D81" i="1"/>
  <c r="H81" i="1"/>
  <c r="L81" i="1"/>
  <c r="D83" i="1"/>
  <c r="D111" i="1"/>
  <c r="H111" i="1"/>
  <c r="L111" i="1"/>
  <c r="D113" i="1"/>
  <c r="D152" i="1"/>
  <c r="H152" i="1"/>
  <c r="L152" i="1"/>
  <c r="D117" i="1"/>
  <c r="H117" i="1"/>
  <c r="L117" i="1"/>
  <c r="F149" i="1"/>
  <c r="E148" i="1"/>
  <c r="G211" i="1"/>
  <c r="K211" i="1"/>
  <c r="O211" i="1"/>
  <c r="E165" i="1"/>
  <c r="D166" i="1"/>
  <c r="G193" i="1"/>
  <c r="G194" i="1" s="1"/>
  <c r="K193" i="1"/>
  <c r="K194" i="1" s="1"/>
  <c r="O193" i="1"/>
  <c r="O194" i="1" s="1"/>
  <c r="D201" i="1"/>
  <c r="D202" i="1" s="1"/>
  <c r="H201" i="1"/>
  <c r="H202" i="1" s="1"/>
  <c r="L201" i="1"/>
  <c r="L202" i="1" s="1"/>
  <c r="D207" i="1"/>
  <c r="H207" i="1"/>
  <c r="L207" i="1"/>
  <c r="E201" i="1"/>
  <c r="E202" i="1" s="1"/>
  <c r="I201" i="1"/>
  <c r="I202" i="1" s="1"/>
  <c r="M201" i="1"/>
  <c r="M202" i="1" s="1"/>
  <c r="E207" i="1"/>
  <c r="I207" i="1"/>
  <c r="M207" i="1"/>
  <c r="F201" i="1"/>
  <c r="F202" i="1" s="1"/>
  <c r="J201" i="1"/>
  <c r="J202" i="1" s="1"/>
  <c r="N201" i="1"/>
  <c r="N202" i="1" s="1"/>
  <c r="F207" i="1"/>
  <c r="J207" i="1"/>
  <c r="N207" i="1"/>
  <c r="G201" i="1"/>
  <c r="G202" i="1" s="1"/>
  <c r="K201" i="1"/>
  <c r="K202" i="1" s="1"/>
  <c r="O201" i="1"/>
  <c r="O202" i="1" s="1"/>
  <c r="E90" i="1" l="1"/>
  <c r="E76" i="1"/>
  <c r="F136" i="1"/>
  <c r="D92" i="1"/>
  <c r="E136" i="1"/>
  <c r="G33" i="1"/>
  <c r="E54" i="1"/>
  <c r="F39" i="1"/>
  <c r="F142" i="1"/>
  <c r="F125" i="1"/>
  <c r="E124" i="1"/>
  <c r="F131" i="1"/>
  <c r="E130" i="1"/>
  <c r="F148" i="1"/>
  <c r="G149" i="1"/>
  <c r="E93" i="1"/>
  <c r="E87" i="1"/>
  <c r="F72" i="1"/>
  <c r="E70" i="1"/>
  <c r="E43" i="1"/>
  <c r="F44" i="1"/>
  <c r="I28" i="1"/>
  <c r="J29" i="1"/>
  <c r="M211" i="1"/>
  <c r="E59" i="1"/>
  <c r="D58" i="1"/>
  <c r="H84" i="1"/>
  <c r="G90" i="1"/>
  <c r="F119" i="1"/>
  <c r="E118" i="1"/>
  <c r="F211" i="1"/>
  <c r="D211" i="1"/>
  <c r="N211" i="1"/>
  <c r="E211" i="1"/>
  <c r="L211" i="1"/>
  <c r="F165" i="1"/>
  <c r="E166" i="1"/>
  <c r="D89" i="1"/>
  <c r="D82" i="1"/>
  <c r="E83" i="1"/>
  <c r="E65" i="1"/>
  <c r="D64" i="1"/>
  <c r="E38" i="1"/>
  <c r="D37" i="1"/>
  <c r="G28" i="1"/>
  <c r="E22" i="1"/>
  <c r="F23" i="1"/>
  <c r="G50" i="1"/>
  <c r="F49" i="1"/>
  <c r="G77" i="1"/>
  <c r="F76" i="1"/>
  <c r="I18" i="1"/>
  <c r="H33" i="1"/>
  <c r="I211" i="1"/>
  <c r="H137" i="1"/>
  <c r="G136" i="1"/>
  <c r="J211" i="1"/>
  <c r="H211" i="1"/>
  <c r="D112" i="1"/>
  <c r="E113" i="1"/>
  <c r="I71" i="1"/>
  <c r="H143" i="1"/>
  <c r="G142" i="1"/>
  <c r="H28" i="1"/>
  <c r="O215" i="1"/>
  <c r="F124" i="1" l="1"/>
  <c r="G125" i="1"/>
  <c r="F130" i="1"/>
  <c r="G131" i="1"/>
  <c r="F54" i="1"/>
  <c r="G39" i="1"/>
  <c r="H77" i="1"/>
  <c r="G76" i="1"/>
  <c r="I137" i="1"/>
  <c r="H136" i="1"/>
  <c r="H90" i="1"/>
  <c r="I84" i="1"/>
  <c r="E112" i="1"/>
  <c r="F113" i="1"/>
  <c r="I33" i="1"/>
  <c r="J18" i="1"/>
  <c r="H50" i="1"/>
  <c r="G49" i="1"/>
  <c r="E64" i="1"/>
  <c r="E92" i="1"/>
  <c r="F65" i="1"/>
  <c r="K29" i="1"/>
  <c r="J28" i="1"/>
  <c r="H149" i="1"/>
  <c r="G148" i="1"/>
  <c r="E37" i="1"/>
  <c r="F38" i="1"/>
  <c r="F43" i="1"/>
  <c r="G44" i="1"/>
  <c r="I143" i="1"/>
  <c r="H142" i="1"/>
  <c r="J71" i="1"/>
  <c r="G23" i="1"/>
  <c r="F22" i="1"/>
  <c r="E89" i="1"/>
  <c r="F83" i="1"/>
  <c r="E82" i="1"/>
  <c r="F166" i="1"/>
  <c r="G165" i="1"/>
  <c r="F118" i="1"/>
  <c r="G119" i="1"/>
  <c r="E58" i="1"/>
  <c r="E86" i="1"/>
  <c r="F59" i="1"/>
  <c r="G72" i="1"/>
  <c r="F70" i="1"/>
  <c r="F87" i="1"/>
  <c r="F93" i="1"/>
  <c r="O171" i="1"/>
  <c r="O159" i="1"/>
  <c r="H39" i="1" l="1"/>
  <c r="G54" i="1"/>
  <c r="H125" i="1"/>
  <c r="G124" i="1"/>
  <c r="H131" i="1"/>
  <c r="G130" i="1"/>
  <c r="H165" i="1"/>
  <c r="G166" i="1"/>
  <c r="H44" i="1"/>
  <c r="G43" i="1"/>
  <c r="L29" i="1"/>
  <c r="K28" i="1"/>
  <c r="K18" i="1"/>
  <c r="J33" i="1"/>
  <c r="J137" i="1"/>
  <c r="I136" i="1"/>
  <c r="I90" i="1"/>
  <c r="J84" i="1"/>
  <c r="O179" i="1"/>
  <c r="O177" i="1"/>
  <c r="O175" i="1"/>
  <c r="O173" i="1"/>
  <c r="O182" i="1"/>
  <c r="O170" i="1"/>
  <c r="O214" i="1"/>
  <c r="O213" i="1"/>
  <c r="G93" i="1"/>
  <c r="G87" i="1"/>
  <c r="H72" i="1"/>
  <c r="G70" i="1"/>
  <c r="H119" i="1"/>
  <c r="G118" i="1"/>
  <c r="H23" i="1"/>
  <c r="G22" i="1"/>
  <c r="K71" i="1"/>
  <c r="I149" i="1"/>
  <c r="H148" i="1"/>
  <c r="H76" i="1"/>
  <c r="I77" i="1"/>
  <c r="G59" i="1"/>
  <c r="F58" i="1"/>
  <c r="F86" i="1"/>
  <c r="G83" i="1"/>
  <c r="F82" i="1"/>
  <c r="F89" i="1"/>
  <c r="J143" i="1"/>
  <c r="I142" i="1"/>
  <c r="G38" i="1"/>
  <c r="F37" i="1"/>
  <c r="F64" i="1"/>
  <c r="G65" i="1"/>
  <c r="F92" i="1"/>
  <c r="I50" i="1"/>
  <c r="H49" i="1"/>
  <c r="G113" i="1"/>
  <c r="F112" i="1"/>
  <c r="O7" i="1"/>
  <c r="N7" i="1"/>
  <c r="M7" i="1"/>
  <c r="L7" i="1"/>
  <c r="K7" i="1"/>
  <c r="J7" i="1"/>
  <c r="I7" i="1"/>
  <c r="I159" i="1"/>
  <c r="O13" i="1"/>
  <c r="I13" i="1"/>
  <c r="G13" i="1"/>
  <c r="I160" i="1" l="1"/>
  <c r="H124" i="1"/>
  <c r="I125" i="1"/>
  <c r="H130" i="1"/>
  <c r="I131" i="1"/>
  <c r="I39" i="1"/>
  <c r="H54" i="1"/>
  <c r="G97" i="1"/>
  <c r="G15" i="1"/>
  <c r="G52" i="1"/>
  <c r="G151" i="1"/>
  <c r="I31" i="1"/>
  <c r="I15" i="1"/>
  <c r="I97" i="1"/>
  <c r="I52" i="1"/>
  <c r="I151" i="1"/>
  <c r="K95" i="1"/>
  <c r="K9" i="1"/>
  <c r="O95" i="1"/>
  <c r="O9" i="1"/>
  <c r="H38" i="1"/>
  <c r="G37" i="1"/>
  <c r="H59" i="1"/>
  <c r="G58" i="1"/>
  <c r="G86" i="1"/>
  <c r="J149" i="1"/>
  <c r="I148" i="1"/>
  <c r="H118" i="1"/>
  <c r="I119" i="1"/>
  <c r="J136" i="1"/>
  <c r="K137" i="1"/>
  <c r="M29" i="1"/>
  <c r="L28" i="1"/>
  <c r="I44" i="1"/>
  <c r="H43" i="1"/>
  <c r="O97" i="1"/>
  <c r="O31" i="1"/>
  <c r="O15" i="1"/>
  <c r="O52" i="1"/>
  <c r="O151" i="1"/>
  <c r="L95" i="1"/>
  <c r="L9" i="1"/>
  <c r="I49" i="1"/>
  <c r="J50" i="1"/>
  <c r="H83" i="1"/>
  <c r="G89" i="1"/>
  <c r="G82" i="1"/>
  <c r="I76" i="1"/>
  <c r="J77" i="1"/>
  <c r="I95" i="1"/>
  <c r="I9" i="1"/>
  <c r="M9" i="1"/>
  <c r="M95" i="1"/>
  <c r="J142" i="1"/>
  <c r="K143" i="1"/>
  <c r="L71" i="1"/>
  <c r="I23" i="1"/>
  <c r="H22" i="1"/>
  <c r="H93" i="1"/>
  <c r="H87" i="1"/>
  <c r="I72" i="1"/>
  <c r="H70" i="1"/>
  <c r="L18" i="1"/>
  <c r="K33" i="1"/>
  <c r="I165" i="1"/>
  <c r="H166" i="1"/>
  <c r="J95" i="1"/>
  <c r="J9" i="1"/>
  <c r="N95" i="1"/>
  <c r="N9" i="1"/>
  <c r="H113" i="1"/>
  <c r="G112" i="1"/>
  <c r="H65" i="1"/>
  <c r="G64" i="1"/>
  <c r="G92" i="1"/>
  <c r="K84" i="1"/>
  <c r="J90" i="1"/>
  <c r="O160" i="1"/>
  <c r="G171" i="1"/>
  <c r="J131" i="1" l="1"/>
  <c r="I130" i="1"/>
  <c r="J125" i="1"/>
  <c r="I124" i="1"/>
  <c r="I54" i="1"/>
  <c r="J39" i="1"/>
  <c r="K77" i="1"/>
  <c r="J76" i="1"/>
  <c r="H89" i="1"/>
  <c r="H82" i="1"/>
  <c r="I83" i="1"/>
  <c r="J119" i="1"/>
  <c r="I118" i="1"/>
  <c r="H112" i="1"/>
  <c r="I113" i="1"/>
  <c r="I22" i="1"/>
  <c r="J23" i="1"/>
  <c r="K50" i="1"/>
  <c r="J49" i="1"/>
  <c r="M28" i="1"/>
  <c r="N29" i="1"/>
  <c r="I38" i="1"/>
  <c r="H37" i="1"/>
  <c r="L143" i="1"/>
  <c r="K142" i="1"/>
  <c r="L137" i="1"/>
  <c r="K136" i="1"/>
  <c r="I59" i="1"/>
  <c r="H58" i="1"/>
  <c r="H86" i="1"/>
  <c r="G179" i="1"/>
  <c r="G177" i="1"/>
  <c r="G175" i="1"/>
  <c r="G173" i="1"/>
  <c r="G182" i="1"/>
  <c r="G170" i="1"/>
  <c r="G214" i="1"/>
  <c r="G213" i="1"/>
  <c r="L84" i="1"/>
  <c r="K90" i="1"/>
  <c r="J72" i="1"/>
  <c r="I87" i="1"/>
  <c r="I93" i="1"/>
  <c r="I70" i="1"/>
  <c r="I65" i="1"/>
  <c r="H64" i="1"/>
  <c r="H92" i="1"/>
  <c r="J165" i="1"/>
  <c r="I166" i="1"/>
  <c r="M18" i="1"/>
  <c r="L33" i="1"/>
  <c r="M71" i="1"/>
  <c r="I43" i="1"/>
  <c r="J44" i="1"/>
  <c r="J148" i="1"/>
  <c r="K149" i="1"/>
  <c r="K39" i="1" l="1"/>
  <c r="J54" i="1"/>
  <c r="K125" i="1"/>
  <c r="J124" i="1"/>
  <c r="K131" i="1"/>
  <c r="J130" i="1"/>
  <c r="L90" i="1"/>
  <c r="M84" i="1"/>
  <c r="N71" i="1"/>
  <c r="M137" i="1"/>
  <c r="L136" i="1"/>
  <c r="O29" i="1"/>
  <c r="O28" i="1" s="1"/>
  <c r="N28" i="1"/>
  <c r="J22" i="1"/>
  <c r="K23" i="1"/>
  <c r="L149" i="1"/>
  <c r="K148" i="1"/>
  <c r="K44" i="1"/>
  <c r="J43" i="1"/>
  <c r="I64" i="1"/>
  <c r="J65" i="1"/>
  <c r="I92" i="1"/>
  <c r="K72" i="1"/>
  <c r="J93" i="1"/>
  <c r="J87" i="1"/>
  <c r="J70" i="1"/>
  <c r="J118" i="1"/>
  <c r="K119" i="1"/>
  <c r="I37" i="1"/>
  <c r="J38" i="1"/>
  <c r="L50" i="1"/>
  <c r="K49" i="1"/>
  <c r="M33" i="1"/>
  <c r="N18" i="1"/>
  <c r="J166" i="1"/>
  <c r="K165" i="1"/>
  <c r="I58" i="1"/>
  <c r="J59" i="1"/>
  <c r="I86" i="1"/>
  <c r="M143" i="1"/>
  <c r="L142" i="1"/>
  <c r="I112" i="1"/>
  <c r="J113" i="1"/>
  <c r="I82" i="1"/>
  <c r="J83" i="1"/>
  <c r="I89" i="1"/>
  <c r="L77" i="1"/>
  <c r="K76" i="1"/>
  <c r="K124" i="1" l="1"/>
  <c r="L125" i="1"/>
  <c r="L131" i="1"/>
  <c r="K130" i="1"/>
  <c r="L39" i="1"/>
  <c r="K54" i="1"/>
  <c r="N143" i="1"/>
  <c r="M142" i="1"/>
  <c r="K38" i="1"/>
  <c r="J37" i="1"/>
  <c r="K113" i="1"/>
  <c r="J112" i="1"/>
  <c r="K59" i="1"/>
  <c r="J58" i="1"/>
  <c r="J86" i="1"/>
  <c r="L165" i="1"/>
  <c r="K166" i="1"/>
  <c r="L72" i="1"/>
  <c r="K93" i="1"/>
  <c r="K87" i="1"/>
  <c r="K70" i="1"/>
  <c r="L23" i="1"/>
  <c r="K22" i="1"/>
  <c r="N84" i="1"/>
  <c r="M90" i="1"/>
  <c r="O18" i="1"/>
  <c r="O33" i="1" s="1"/>
  <c r="N33" i="1"/>
  <c r="J64" i="1"/>
  <c r="K65" i="1"/>
  <c r="J92" i="1"/>
  <c r="L76" i="1"/>
  <c r="M77" i="1"/>
  <c r="M149" i="1"/>
  <c r="L148" i="1"/>
  <c r="N137" i="1"/>
  <c r="M136" i="1"/>
  <c r="K83" i="1"/>
  <c r="J82" i="1"/>
  <c r="J89" i="1"/>
  <c r="M50" i="1"/>
  <c r="L49" i="1"/>
  <c r="L119" i="1"/>
  <c r="K118" i="1"/>
  <c r="L44" i="1"/>
  <c r="K43" i="1"/>
  <c r="O71" i="1"/>
  <c r="M131" i="1" l="1"/>
  <c r="L130" i="1"/>
  <c r="M125" i="1"/>
  <c r="L124" i="1"/>
  <c r="L54" i="1"/>
  <c r="M39" i="1"/>
  <c r="M23" i="1"/>
  <c r="L22" i="1"/>
  <c r="L38" i="1"/>
  <c r="K37" i="1"/>
  <c r="M49" i="1"/>
  <c r="N50" i="1"/>
  <c r="M119" i="1"/>
  <c r="L118" i="1"/>
  <c r="L113" i="1"/>
  <c r="K112" i="1"/>
  <c r="M44" i="1"/>
  <c r="L43" i="1"/>
  <c r="N77" i="1"/>
  <c r="M76" i="1"/>
  <c r="O84" i="1"/>
  <c r="O90" i="1" s="1"/>
  <c r="N90" i="1"/>
  <c r="L93" i="1"/>
  <c r="L87" i="1"/>
  <c r="M72" i="1"/>
  <c r="L70" i="1"/>
  <c r="M165" i="1"/>
  <c r="L166" i="1"/>
  <c r="N136" i="1"/>
  <c r="O137" i="1"/>
  <c r="O136" i="1" s="1"/>
  <c r="L83" i="1"/>
  <c r="K89" i="1"/>
  <c r="K82" i="1"/>
  <c r="N149" i="1"/>
  <c r="M148" i="1"/>
  <c r="L65" i="1"/>
  <c r="K64" i="1"/>
  <c r="K92" i="1"/>
  <c r="L59" i="1"/>
  <c r="K58" i="1"/>
  <c r="K86" i="1"/>
  <c r="N142" i="1"/>
  <c r="O143" i="1"/>
  <c r="O142" i="1" s="1"/>
  <c r="M54" i="1" l="1"/>
  <c r="N39" i="1"/>
  <c r="M124" i="1"/>
  <c r="N125" i="1"/>
  <c r="M130" i="1"/>
  <c r="N131" i="1"/>
  <c r="M93" i="1"/>
  <c r="M87" i="1"/>
  <c r="N72" i="1"/>
  <c r="M70" i="1"/>
  <c r="M43" i="1"/>
  <c r="N44" i="1"/>
  <c r="N119" i="1"/>
  <c r="M118" i="1"/>
  <c r="O50" i="1"/>
  <c r="O49" i="1" s="1"/>
  <c r="N49" i="1"/>
  <c r="M38" i="1"/>
  <c r="L37" i="1"/>
  <c r="N148" i="1"/>
  <c r="O149" i="1"/>
  <c r="O148" i="1" s="1"/>
  <c r="M65" i="1"/>
  <c r="L64" i="1"/>
  <c r="L92" i="1"/>
  <c r="M59" i="1"/>
  <c r="L58" i="1"/>
  <c r="L86" i="1"/>
  <c r="L89" i="1"/>
  <c r="L82" i="1"/>
  <c r="M83" i="1"/>
  <c r="N165" i="1"/>
  <c r="M166" i="1"/>
  <c r="O77" i="1"/>
  <c r="O76" i="1" s="1"/>
  <c r="N76" i="1"/>
  <c r="L112" i="1"/>
  <c r="M113" i="1"/>
  <c r="M22" i="1"/>
  <c r="N23" i="1"/>
  <c r="H154" i="1"/>
  <c r="I154" i="1"/>
  <c r="J154" i="1"/>
  <c r="K154" i="1"/>
  <c r="L154" i="1"/>
  <c r="M154" i="1"/>
  <c r="N154" i="1"/>
  <c r="O154" i="1"/>
  <c r="G154" i="1"/>
  <c r="N124" i="1" l="1"/>
  <c r="O125" i="1"/>
  <c r="O124" i="1" s="1"/>
  <c r="N130" i="1"/>
  <c r="O131" i="1"/>
  <c r="O130" i="1" s="1"/>
  <c r="O39" i="1"/>
  <c r="O54" i="1" s="1"/>
  <c r="N54" i="1"/>
  <c r="I161" i="1"/>
  <c r="I157" i="1"/>
  <c r="O23" i="1"/>
  <c r="O22" i="1" s="1"/>
  <c r="N22" i="1"/>
  <c r="M89" i="1"/>
  <c r="N83" i="1"/>
  <c r="M82" i="1"/>
  <c r="M64" i="1"/>
  <c r="N65" i="1"/>
  <c r="M92" i="1"/>
  <c r="M58" i="1"/>
  <c r="N59" i="1"/>
  <c r="M86" i="1"/>
  <c r="M37" i="1"/>
  <c r="N38" i="1"/>
  <c r="N118" i="1"/>
  <c r="O119" i="1"/>
  <c r="O118" i="1" s="1"/>
  <c r="O72" i="1"/>
  <c r="N93" i="1"/>
  <c r="N87" i="1"/>
  <c r="N70" i="1"/>
  <c r="O161" i="1"/>
  <c r="O157" i="1"/>
  <c r="K157" i="1"/>
  <c r="M112" i="1"/>
  <c r="N113" i="1"/>
  <c r="N43" i="1"/>
  <c r="O44" i="1"/>
  <c r="O43" i="1" s="1"/>
  <c r="M157" i="1"/>
  <c r="L157" i="1"/>
  <c r="N157" i="1"/>
  <c r="N166" i="1"/>
  <c r="O165" i="1"/>
  <c r="O166" i="1" s="1"/>
  <c r="E7" i="1"/>
  <c r="N215" i="1"/>
  <c r="E215" i="1"/>
  <c r="E9" i="1" l="1"/>
  <c r="E95" i="1"/>
  <c r="E13" i="1"/>
  <c r="L171" i="1"/>
  <c r="O113" i="1"/>
  <c r="O112" i="1" s="1"/>
  <c r="N112" i="1"/>
  <c r="O38" i="1"/>
  <c r="N37" i="1"/>
  <c r="N58" i="1"/>
  <c r="O59" i="1"/>
  <c r="N86" i="1"/>
  <c r="D215" i="1"/>
  <c r="D216" i="1" s="1"/>
  <c r="E216" i="1" s="1"/>
  <c r="K215" i="1"/>
  <c r="D159" i="1"/>
  <c r="H159" i="1"/>
  <c r="M159" i="1"/>
  <c r="E154" i="1"/>
  <c r="F7" i="1"/>
  <c r="F13" i="1"/>
  <c r="L13" i="1"/>
  <c r="O93" i="1"/>
  <c r="O87" i="1"/>
  <c r="O70" i="1"/>
  <c r="G159" i="1"/>
  <c r="D154" i="1"/>
  <c r="M215" i="1"/>
  <c r="E159" i="1"/>
  <c r="E160" i="1" s="1"/>
  <c r="J159" i="1"/>
  <c r="N159" i="1"/>
  <c r="F154" i="1"/>
  <c r="G7" i="1"/>
  <c r="H13" i="1"/>
  <c r="M13" i="1"/>
  <c r="O83" i="1"/>
  <c r="N89" i="1"/>
  <c r="N82" i="1"/>
  <c r="J215" i="1"/>
  <c r="L159" i="1"/>
  <c r="K13" i="1"/>
  <c r="F215" i="1"/>
  <c r="F159" i="1"/>
  <c r="F160" i="1" s="1"/>
  <c r="K159" i="1"/>
  <c r="D7" i="1"/>
  <c r="H7" i="1"/>
  <c r="J13" i="1"/>
  <c r="N13" i="1"/>
  <c r="N64" i="1"/>
  <c r="O65" i="1"/>
  <c r="N92" i="1"/>
  <c r="F216" i="1" l="1"/>
  <c r="G216" i="1" s="1"/>
  <c r="H216" i="1" s="1"/>
  <c r="I216" i="1" s="1"/>
  <c r="D160" i="1"/>
  <c r="O64" i="1"/>
  <c r="O92" i="1"/>
  <c r="D95" i="1"/>
  <c r="D11" i="1"/>
  <c r="D9" i="1"/>
  <c r="K97" i="1"/>
  <c r="K31" i="1"/>
  <c r="K15" i="1"/>
  <c r="K52" i="1"/>
  <c r="K151" i="1"/>
  <c r="O89" i="1"/>
  <c r="O82" i="1"/>
  <c r="L97" i="1"/>
  <c r="L31" i="1"/>
  <c r="L15" i="1"/>
  <c r="L151" i="1"/>
  <c r="L52" i="1"/>
  <c r="F95" i="1"/>
  <c r="F9" i="1"/>
  <c r="J216" i="1"/>
  <c r="K216" i="1" s="1"/>
  <c r="L216" i="1" s="1"/>
  <c r="M216" i="1" s="1"/>
  <c r="N216" i="1" s="1"/>
  <c r="O216" i="1" s="1"/>
  <c r="E97" i="1"/>
  <c r="E31" i="1"/>
  <c r="E15" i="1"/>
  <c r="E52" i="1"/>
  <c r="E151" i="1"/>
  <c r="D13" i="1"/>
  <c r="N171" i="1"/>
  <c r="H171" i="1"/>
  <c r="K171" i="1"/>
  <c r="M97" i="1"/>
  <c r="M31" i="1"/>
  <c r="M15" i="1"/>
  <c r="M52" i="1"/>
  <c r="M151" i="1"/>
  <c r="G95" i="1"/>
  <c r="G9" i="1"/>
  <c r="G31" i="1"/>
  <c r="G157" i="1"/>
  <c r="N160" i="1"/>
  <c r="N161" i="1"/>
  <c r="D161" i="1"/>
  <c r="D157" i="1"/>
  <c r="D156" i="1"/>
  <c r="E156" i="1" s="1"/>
  <c r="F156" i="1" s="1"/>
  <c r="G156" i="1" s="1"/>
  <c r="H156" i="1" s="1"/>
  <c r="I156" i="1" s="1"/>
  <c r="J156" i="1" s="1"/>
  <c r="E171" i="1"/>
  <c r="I171" i="1"/>
  <c r="N97" i="1"/>
  <c r="N15" i="1"/>
  <c r="N31" i="1"/>
  <c r="N52" i="1"/>
  <c r="N151" i="1"/>
  <c r="H95" i="1"/>
  <c r="H9" i="1"/>
  <c r="H157" i="1"/>
  <c r="K160" i="1"/>
  <c r="K161" i="1"/>
  <c r="L160" i="1"/>
  <c r="L161" i="1"/>
  <c r="F97" i="1"/>
  <c r="F15" i="1"/>
  <c r="F31" i="1"/>
  <c r="F151" i="1"/>
  <c r="F52" i="1"/>
  <c r="E161" i="1"/>
  <c r="E157" i="1"/>
  <c r="H160" i="1"/>
  <c r="H161" i="1"/>
  <c r="L179" i="1"/>
  <c r="L177" i="1"/>
  <c r="L175" i="1"/>
  <c r="L173" i="1"/>
  <c r="L182" i="1"/>
  <c r="L170" i="1"/>
  <c r="L214" i="1"/>
  <c r="L213" i="1"/>
  <c r="M171" i="1"/>
  <c r="J171" i="1"/>
  <c r="J97" i="1"/>
  <c r="J15" i="1"/>
  <c r="J31" i="1"/>
  <c r="J52" i="1"/>
  <c r="J151" i="1"/>
  <c r="M160" i="1"/>
  <c r="M161" i="1"/>
  <c r="F171" i="1"/>
  <c r="D171" i="1"/>
  <c r="H97" i="1"/>
  <c r="H31" i="1"/>
  <c r="H15" i="1"/>
  <c r="H52" i="1"/>
  <c r="H151" i="1"/>
  <c r="F161" i="1"/>
  <c r="F157" i="1"/>
  <c r="J160" i="1"/>
  <c r="J161" i="1"/>
  <c r="G160" i="1"/>
  <c r="G161" i="1"/>
  <c r="O58" i="1"/>
  <c r="O86" i="1"/>
  <c r="O37" i="1"/>
  <c r="J179" i="1" l="1"/>
  <c r="J177" i="1"/>
  <c r="J175" i="1"/>
  <c r="J173" i="1"/>
  <c r="J170" i="1"/>
  <c r="J182" i="1"/>
  <c r="J214" i="1"/>
  <c r="J213" i="1"/>
  <c r="E11" i="1"/>
  <c r="D10" i="1"/>
  <c r="I179" i="1"/>
  <c r="I177" i="1"/>
  <c r="I175" i="1"/>
  <c r="I173" i="1"/>
  <c r="I182" i="1"/>
  <c r="I170" i="1"/>
  <c r="I214" i="1"/>
  <c r="I213" i="1"/>
  <c r="K156" i="1"/>
  <c r="L156" i="1" s="1"/>
  <c r="M156" i="1" s="1"/>
  <c r="N156" i="1" s="1"/>
  <c r="O156" i="1" s="1"/>
  <c r="H179" i="1"/>
  <c r="H177" i="1"/>
  <c r="H175" i="1"/>
  <c r="H173" i="1"/>
  <c r="H170" i="1"/>
  <c r="H182" i="1"/>
  <c r="H214" i="1"/>
  <c r="H213" i="1"/>
  <c r="D97" i="1"/>
  <c r="D31" i="1"/>
  <c r="D17" i="1"/>
  <c r="D15" i="1"/>
  <c r="D52" i="1"/>
  <c r="D151" i="1"/>
  <c r="F179" i="1"/>
  <c r="F177" i="1"/>
  <c r="F175" i="1"/>
  <c r="F173" i="1"/>
  <c r="F182" i="1"/>
  <c r="F170" i="1"/>
  <c r="F214" i="1"/>
  <c r="F213" i="1"/>
  <c r="M179" i="1"/>
  <c r="M177" i="1"/>
  <c r="M175" i="1"/>
  <c r="M173" i="1"/>
  <c r="M182" i="1"/>
  <c r="M170" i="1"/>
  <c r="M214" i="1"/>
  <c r="M213" i="1"/>
  <c r="D179" i="1"/>
  <c r="D177" i="1"/>
  <c r="D175" i="1"/>
  <c r="D173" i="1"/>
  <c r="D182" i="1"/>
  <c r="D170" i="1"/>
  <c r="D214" i="1"/>
  <c r="D213" i="1"/>
  <c r="E179" i="1"/>
  <c r="E177" i="1"/>
  <c r="E175" i="1"/>
  <c r="E173" i="1"/>
  <c r="E182" i="1"/>
  <c r="E170" i="1"/>
  <c r="E214" i="1"/>
  <c r="E213" i="1"/>
  <c r="K179" i="1"/>
  <c r="K177" i="1"/>
  <c r="K175" i="1"/>
  <c r="K173" i="1"/>
  <c r="K182" i="1"/>
  <c r="K214" i="1"/>
  <c r="K170" i="1"/>
  <c r="K213" i="1"/>
  <c r="N179" i="1"/>
  <c r="N177" i="1"/>
  <c r="N175" i="1"/>
  <c r="N173" i="1"/>
  <c r="N182" i="1"/>
  <c r="N170" i="1"/>
  <c r="N214" i="1"/>
  <c r="N213" i="1"/>
  <c r="E17" i="1" l="1"/>
  <c r="D32" i="1"/>
  <c r="D16" i="1"/>
  <c r="D53" i="1"/>
  <c r="E10" i="1"/>
  <c r="F11" i="1"/>
  <c r="G11" i="1" l="1"/>
  <c r="F10" i="1"/>
  <c r="E32" i="1"/>
  <c r="E16" i="1"/>
  <c r="F17" i="1"/>
  <c r="E53" i="1"/>
  <c r="F16" i="1" l="1"/>
  <c r="F32" i="1"/>
  <c r="G17" i="1"/>
  <c r="F53" i="1"/>
  <c r="H11" i="1"/>
  <c r="G10" i="1"/>
  <c r="H17" i="1" l="1"/>
  <c r="G32" i="1"/>
  <c r="G16" i="1"/>
  <c r="G53" i="1"/>
  <c r="I11" i="1"/>
  <c r="H10" i="1"/>
  <c r="I10" i="1" l="1"/>
  <c r="J11" i="1"/>
  <c r="I17" i="1"/>
  <c r="H32" i="1"/>
  <c r="H16" i="1"/>
  <c r="H53" i="1"/>
  <c r="J10" i="1" l="1"/>
  <c r="K11" i="1"/>
  <c r="J157" i="1"/>
  <c r="I32" i="1"/>
  <c r="I16" i="1"/>
  <c r="J17" i="1"/>
  <c r="I53" i="1"/>
  <c r="J16" i="1" l="1"/>
  <c r="J32" i="1"/>
  <c r="K17" i="1"/>
  <c r="J53" i="1"/>
  <c r="L11" i="1"/>
  <c r="K10" i="1"/>
  <c r="L17" i="1" l="1"/>
  <c r="K16" i="1"/>
  <c r="K32" i="1"/>
  <c r="K53" i="1"/>
  <c r="M11" i="1"/>
  <c r="L10" i="1"/>
  <c r="M10" i="1" l="1"/>
  <c r="N11" i="1"/>
  <c r="M17" i="1"/>
  <c r="L32" i="1"/>
  <c r="L16" i="1"/>
  <c r="L53" i="1"/>
  <c r="M32" i="1" l="1"/>
  <c r="M16" i="1"/>
  <c r="N17" i="1"/>
  <c r="M53" i="1"/>
  <c r="O11" i="1"/>
  <c r="O10" i="1" s="1"/>
  <c r="N10" i="1"/>
  <c r="N16" i="1" l="1"/>
  <c r="N32" i="1"/>
  <c r="O17" i="1"/>
  <c r="N53" i="1"/>
  <c r="O32" i="1" l="1"/>
  <c r="O16" i="1"/>
  <c r="O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MANUELVAL</author>
    <author>Presidencia</author>
  </authors>
  <commentList>
    <comment ref="C8" authorId="0" shapeId="0" xr:uid="{FE9B6AC4-79F3-4755-B231-B43B9E35ADC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4" authorId="0" shapeId="0" xr:uid="{6377E289-9135-496F-AA38-C0FCB892239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20" authorId="0" shapeId="0" xr:uid="{DEAB8007-CF28-4BF6-85C6-D6036926C93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25" authorId="0" shapeId="0" xr:uid="{AB106DFC-1215-45A6-A3F2-29500C04BE3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AQUELLA AGUA ENTREGADA Y NO FACTURADA PERO SI REGISTRADA EN BITACORAS (M3 ENTREGADOS POR OTROS MEDIOS DISTINTOS A LA LINEAS DOMICILIARIAS O QUE NO SE COBRA POR ALGUNA RAZON Y NO ENTRAN AL SISTEMA COMERCIAL)</t>
        </r>
      </text>
    </comment>
    <comment ref="C26" authorId="0" shapeId="0" xr:uid="{D793E7A7-4A49-4121-A7D2-AEC35EB6C4C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AQUELLA AGUA ENTREGADA Y NO FACTURADA PERO SI REGISTRADA EN BITACORAS (M3 ENTREGADOS POR OTROS MEDIOS DISTINTOS A LA LINEAS DOMICILIARIAS O QUE NO SE COBRA POR ALGUNA RAZON Y NO ENTRAN AL SISTEMA COMERCIAL)</t>
        </r>
      </text>
    </comment>
    <comment ref="C35" authorId="0" shapeId="0" xr:uid="{E25FE4C4-F33B-4419-84CB-30D1F8EBC30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41" authorId="0" shapeId="0" xr:uid="{B2D94617-3A0D-47D8-878A-ECEDB346BC0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46" authorId="0" shapeId="0" xr:uid="{C4529207-6BBB-4AA3-9B01-17FBC007B49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INFORMATIVO, SALE DEL REUMEN OPERATIVO DEL SISTEMA COMERCIAL OMLECTURA CEL</t>
        </r>
      </text>
    </comment>
    <comment ref="C47" authorId="0" shapeId="0" xr:uid="{D8DFD2BE-C102-45E9-B6A7-19C0F6A8DD7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INFORMATIVO, SALE DEL REUMEN OPERATIVO DEL SISTEMA COMERCIAL OMLECTURA CEL</t>
        </r>
      </text>
    </comment>
    <comment ref="C56" authorId="0" shapeId="0" xr:uid="{B08B402A-268E-4450-B894-4E61D835C9D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62" authorId="0" shapeId="0" xr:uid="{71F811A8-09F6-4C3D-9642-D221A7D7880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B67" authorId="1" shapeId="0" xr:uid="{65ADBCCF-EF5A-4135-9C87-22ADA88C039C}">
      <text>
        <r>
          <rPr>
            <b/>
            <sz val="9"/>
            <color indexed="81"/>
            <rFont val="Tahoma"/>
            <family val="2"/>
          </rPr>
          <t>- Son los importes cobrados en el mes, independientemente de cuando se hayan facturado.</t>
        </r>
      </text>
    </comment>
    <comment ref="C67" authorId="0" shapeId="0" xr:uid="{5B5A3AED-D025-4065-A7E5-A11F86B499A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68" authorId="0" shapeId="0" xr:uid="{FDBE3A47-CE50-4C12-B0F2-EBC2073251E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B73" authorId="1" shapeId="0" xr:uid="{BE901D9B-F313-4B13-826A-8787BB7C6E35}">
      <text>
        <r>
          <rPr>
            <b/>
            <sz val="9"/>
            <color indexed="81"/>
            <rFont val="Tahoma"/>
            <family val="2"/>
          </rPr>
          <t>- Son los importes cobrados en el mes, independientemente de cuando se hayan facturado.</t>
        </r>
      </text>
    </comment>
    <comment ref="C73" authorId="0" shapeId="0" xr:uid="{0CD715E6-22EB-4B90-B65B-B52CEE11EE8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74" authorId="0" shapeId="0" xr:uid="{64D0E703-C9CA-4430-9F50-8956D4C11D7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80" authorId="0" shapeId="0" xr:uid="{E373E5C4-F0EB-4367-BC92-76C4AD6C911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94" authorId="0" shapeId="0" xr:uid="{28CD61B4-818C-497A-A469-97145BF2DA6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EL DATO A 2019 QUE SE TENGA DE </t>
        </r>
        <r>
          <rPr>
            <b/>
            <sz val="9"/>
            <color indexed="81"/>
            <rFont val="Tahoma"/>
            <family val="2"/>
          </rPr>
          <t>CONAPO</t>
        </r>
      </text>
    </comment>
    <comment ref="C99" authorId="0" shapeId="0" xr:uid="{B711BEA1-4435-4E46-81A1-200529F0446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 RESUMEN OPERATIVO DEL SISTEMA LECTURA CEL O COMERCIAL</t>
        </r>
      </text>
    </comment>
    <comment ref="C105" authorId="0" shapeId="0" xr:uid="{F182A763-2390-4422-927C-8730D59CBF1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06" authorId="0" shapeId="0" xr:uid="{DBC678DA-4F42-4E46-9BA9-8FAA0783F3E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07" authorId="0" shapeId="0" xr:uid="{44577F5C-50AA-4D62-8146-D69DF78429E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08" authorId="0" shapeId="0" xr:uid="{5A0AF093-0B80-43F9-9A70-4ECDB028646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10" authorId="0" shapeId="0" xr:uid="{80EEE1EF-F5CD-4DF0-84AA-21A980796E6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16" authorId="0" shapeId="0" xr:uid="{C573B0AC-71F1-4BC5-B71A-4692921D1E9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21" authorId="0" shapeId="0" xr:uid="{E2AA0712-2242-4B2A-BA8E-65EB2FBDDA9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VENDER AGUA TRATADA AL SECTOR PUBLICO</t>
        </r>
      </text>
    </comment>
    <comment ref="C122" authorId="0" shapeId="0" xr:uid="{BC5D0FD5-AA3E-49E9-8935-790CBD32809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VENDER AGUA TRATADA AL SECTOR PUBLICO</t>
        </r>
      </text>
    </comment>
    <comment ref="C127" authorId="0" shapeId="0" xr:uid="{AF920C6B-7768-4A3B-ACFF-A64F27C794A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28" authorId="0" shapeId="0" xr:uid="{E1FC2809-E11E-4968-8590-20B3DD73551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33" authorId="0" shapeId="0" xr:uid="{2959CE51-2069-41CE-BED3-A2561606667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34" authorId="0" shapeId="0" xr:uid="{D7F6552E-1F10-4A2E-9C65-1E031DF0842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39" authorId="0" shapeId="0" xr:uid="{37FB4360-0D04-4CB2-B14F-2C308AF69C9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40" authorId="0" shapeId="0" xr:uid="{67D263DF-29AF-46C0-B210-3116670F0C6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45" authorId="0" shapeId="0" xr:uid="{A7597BCD-6CCC-4F58-BFF4-6DFDA3B91EC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46" authorId="0" shapeId="0" xr:uid="{47266A27-0D66-49B7-BD0A-48692920F54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55" authorId="0" shapeId="0" xr:uid="{D7A1E33E-EB7A-48DB-A3C2-00A14109A2F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72" authorId="0" shapeId="0" xr:uid="{58959DA5-9BC8-4622-9419-877B641239D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AQUELLAS EN LAS QUE SI SE MIDE EL CONSUMO DE AGUA</t>
        </r>
      </text>
    </comment>
    <comment ref="C174" authorId="0" shapeId="0" xr:uid="{1C12BF46-B0E4-4C78-BC65-262C58F5C90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AQUELLAS QUE NO SE PUEDE MEDIR CON PRECISIÓN EL CONSUMO</t>
        </r>
      </text>
    </comment>
    <comment ref="C176" authorId="0" shapeId="0" xr:uid="{996DDED4-5DFC-4C77-AD38-BFF7D8DF0FD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REGISRTADAS COMO SERVICIO DE CUOTA FIJA EN SU PADRON</t>
        </r>
      </text>
    </comment>
    <comment ref="C178" authorId="0" shapeId="0" xr:uid="{17DF8DE4-4276-4105-A40B-651DDF489A3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AQUELLAS QUE ESTEN CATALOGADAS COMO ESTIMACIONES, MEDIDOR DAÑADO, PROMEDIO O CUOTA FIJA PERO INCLUIDAS EN EL PADRON DE SERVICIO MEDIDO, ETC.</t>
        </r>
      </text>
    </comment>
    <comment ref="C181" authorId="0" shapeId="0" xr:uid="{6C412D67-62DD-4388-95D9-0FDF5944E63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85" authorId="0" shapeId="0" xr:uid="{2C0DF54A-FCA0-4FB0-94EB-18AA4EC6DEA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IVA efectivamente recuperado en el mes</t>
        </r>
      </text>
    </comment>
    <comment ref="C187" authorId="0" shapeId="0" xr:uid="{8720DA5D-4A8E-4946-AA81-482E70C730A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IVA pendiente de recuperar según mis registros contables y que si se pueda recuperar. NO INCLUIR SALDOS VENCIDOS Y SIN GESTION</t>
        </r>
      </text>
    </comment>
    <comment ref="B191" authorId="1" shapeId="0" xr:uid="{8D74FD33-FA76-4F72-98D0-04DA38F80093}">
      <text>
        <r>
          <rPr>
            <b/>
            <sz val="9"/>
            <color indexed="81"/>
            <rFont val="Tahoma"/>
            <family val="2"/>
          </rPr>
          <t>Cualquier empleado tiene que caer en alguna de estas categorpias para que el 100% de los empleados este reflejados</t>
        </r>
      </text>
    </comment>
    <comment ref="C192" authorId="0" shapeId="0" xr:uid="{376B5122-DBE6-4C22-9EF3-6AE6D220ED6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196" authorId="0" shapeId="0" xr:uid="{FE6AEED6-502E-495C-B65F-B461735BCAB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200" authorId="0" shapeId="0" xr:uid="{2924DD8C-D5AE-45E9-80FC-A920255603D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204" authorId="0" shapeId="0" xr:uid="{A3B9AC59-CA6A-4947-A251-AAA662620FA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217" authorId="0" shapeId="0" xr:uid="{F52057EA-8D9D-4984-9EAD-7324705241D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SALDOS SEGÚN BALANZA DE COMPROBACIÓN Y ETIQUETADOS PARA EL DESTINO DESCRITO</t>
        </r>
      </text>
    </comment>
  </commentList>
</comments>
</file>

<file path=xl/sharedStrings.xml><?xml version="1.0" encoding="utf-8"?>
<sst xmlns="http://schemas.openxmlformats.org/spreadsheetml/2006/main" count="288" uniqueCount="140">
  <si>
    <t>INDICADORES MENSUALES DE JRAS DE COL. HIDALGO 2022</t>
  </si>
  <si>
    <t>UNIDAD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</si>
  <si>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</si>
  <si>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</si>
  <si>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</si>
  <si>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</si>
  <si>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</si>
  <si>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</si>
  <si>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</si>
  <si>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</si>
  <si>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</si>
  <si>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</si>
  <si>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</si>
  <si>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</si>
  <si>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</si>
  <si>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M</t>
    </r>
    <r>
      <rPr>
        <b/>
        <vertAlign val="superscript"/>
        <sz val="20"/>
        <color theme="1"/>
        <rFont val="Calibri"/>
        <family val="2"/>
        <scheme val="minor"/>
      </rPr>
      <t>3</t>
    </r>
  </si>
  <si>
    <t xml:space="preserve">Volumen Producido (Alumbrado)         </t>
  </si>
  <si>
    <t>Mensual 2022</t>
  </si>
  <si>
    <t>Mensual 2021</t>
  </si>
  <si>
    <t>Crecimiento mensual vs. 2019</t>
  </si>
  <si>
    <t>Crecimiento Acumulado vs. 2019</t>
  </si>
  <si>
    <t>Acumulado 2020</t>
  </si>
  <si>
    <t>Acumulado 2019</t>
  </si>
  <si>
    <t xml:space="preserve">Volumen  TOTAL Facturado                </t>
  </si>
  <si>
    <t>Volumen Facturado al Sector Público                  M3</t>
  </si>
  <si>
    <t>Volumen Entregado No Facturado (Pipas, POI, Etc.)</t>
  </si>
  <si>
    <t>Acumulado 2022</t>
  </si>
  <si>
    <t>Acumulado 2021</t>
  </si>
  <si>
    <t>Eficiencia Física</t>
  </si>
  <si>
    <t>Mensual</t>
  </si>
  <si>
    <t>Acumulado en el año 2022</t>
  </si>
  <si>
    <t>Acumulado en el año 2021</t>
  </si>
  <si>
    <t xml:space="preserve">Volumen Cobrado a Tiempo         </t>
  </si>
  <si>
    <t>Crecimiento mensual vs. 2021</t>
  </si>
  <si>
    <t>Crecimiento Acumulado vs. 2021</t>
  </si>
  <si>
    <t xml:space="preserve">Volumen Cobrado de Rezago         </t>
  </si>
  <si>
    <t>Volumen Cobrado al Sector Público                  M3</t>
  </si>
  <si>
    <t>Eficiencia Comercial</t>
  </si>
  <si>
    <t>$</t>
  </si>
  <si>
    <t>Importe facturado a todos los usuarios excepto al  Sector Publico</t>
  </si>
  <si>
    <t>Importe facturado al sector público</t>
  </si>
  <si>
    <t>Importe TOTAL cobrado a Tiempo</t>
  </si>
  <si>
    <t>Importe TOTAL cobrado de Rezago</t>
  </si>
  <si>
    <t xml:space="preserve">Importe Cobrado al sector público </t>
  </si>
  <si>
    <t>Eficiencia Cobranza s/ sector público</t>
  </si>
  <si>
    <t>Eficiencia cobranza  (sólo sector público)</t>
  </si>
  <si>
    <t>Eficiencia Cobranza GLOBAL</t>
  </si>
  <si>
    <t>Habitantes (CONAPO)</t>
  </si>
  <si>
    <t>Dotación Habitante/Dia</t>
  </si>
  <si>
    <t>Consumo Habitante/Dia</t>
  </si>
  <si>
    <t>Cuentas con Rezago</t>
  </si>
  <si>
    <t>Domestico</t>
  </si>
  <si>
    <t>Comercial</t>
  </si>
  <si>
    <t>Industrial</t>
  </si>
  <si>
    <t>Escolar</t>
  </si>
  <si>
    <t>Publico</t>
  </si>
  <si>
    <t>Acumulado 2018</t>
  </si>
  <si>
    <t xml:space="preserve">Volumen de Agua Tratada                        </t>
  </si>
  <si>
    <t xml:space="preserve"> </t>
  </si>
  <si>
    <t xml:space="preserve">Volumen de Agua Tratada Facturado </t>
  </si>
  <si>
    <t xml:space="preserve">Volumen de Agua Tratada Facturada al Sector Público       </t>
  </si>
  <si>
    <t xml:space="preserve">Importe facturado de agua tratada excepto sector público </t>
  </si>
  <si>
    <t>Importe facturado de agua tratada al sector público</t>
  </si>
  <si>
    <t>Importe Cobrado de agua tratada al todos menos sector publico</t>
  </si>
  <si>
    <t>Importe  cobrado e agua tratada al sector público</t>
  </si>
  <si>
    <t>Indice de agua tratada</t>
  </si>
  <si>
    <t>Volumen tratado / Volumen facturado  (Agua Potable)</t>
  </si>
  <si>
    <t>Volumen Tratado Facturado / Volumen Tratado TOTAL</t>
  </si>
  <si>
    <t>Eficiencia Cobranza Agua Tratada (incluyendo SP)</t>
  </si>
  <si>
    <t>Costo y consumo de Energía únicamente de Producción y Distribución del Volumen de Agua , Saneamiento y Alcantarillado</t>
  </si>
  <si>
    <t>Pago Electricidad Mensual 2022</t>
  </si>
  <si>
    <t>Pago Electricidad Menusal 2021</t>
  </si>
  <si>
    <t>Costo por M3 alumbrado 2022</t>
  </si>
  <si>
    <t>Costo por M3 alumbrado 2021</t>
  </si>
  <si>
    <t>KWH</t>
  </si>
  <si>
    <t>Consumo en KWH</t>
  </si>
  <si>
    <t>KWH por m3</t>
  </si>
  <si>
    <t>Costo Promedio Kwh</t>
  </si>
  <si>
    <t>Datos Comerciales</t>
  </si>
  <si>
    <t>Cortes efectivos del mes 2022</t>
  </si>
  <si>
    <t>Cortes acumulados en 2022</t>
  </si>
  <si>
    <t>Reconexiones del mes 2022 (independientemente del mes en que se hizo el corte)</t>
  </si>
  <si>
    <t>Reconexiones acumulado 2022</t>
  </si>
  <si>
    <t>Eficiencia de corte</t>
  </si>
  <si>
    <t>Importe de multas cobradas en el mes 2022</t>
  </si>
  <si>
    <t>Importe de multas cobradas acumuladas 2022</t>
  </si>
  <si>
    <t># de usuarios con servicio continuo</t>
  </si>
  <si>
    <t>% de usuarios con servicio continuo</t>
  </si>
  <si>
    <t># de tomas (total tomas)</t>
  </si>
  <si>
    <t># de tomas con medidor</t>
  </si>
  <si>
    <t>% de tomas con medidor</t>
  </si>
  <si>
    <t># de tomas sin medidor</t>
  </si>
  <si>
    <t>% de tomas sin medidor</t>
  </si>
  <si>
    <t># de tomas sin medidor y cobrando cuota fija</t>
  </si>
  <si>
    <t>% de tomas sin medidor y cobrando cuota fija</t>
  </si>
  <si>
    <t># de tomas con clave  de medición (estimado, promedio, etc)</t>
  </si>
  <si>
    <t>% de tomas con medidor y cobrando cuota fija.</t>
  </si>
  <si>
    <t>Eventos de pago a tiempo del mes 2022</t>
  </si>
  <si>
    <t>Eventos de pago a tiempo del mes 2021</t>
  </si>
  <si>
    <t>Eficiencia eventos de pago 2022</t>
  </si>
  <si>
    <t>Usuarios con Descuento Social</t>
  </si>
  <si>
    <t>Importe cobrado con Descuento Social</t>
  </si>
  <si>
    <t>Importe de IVA recuperado en el mes (ya depositado)</t>
  </si>
  <si>
    <t>importe de IVA recuperado acumulado en el año 2022</t>
  </si>
  <si>
    <t xml:space="preserve">Importe de IVA por recuperar </t>
  </si>
  <si>
    <t># de medidores nuevos instalados en usuarios en el mes</t>
  </si>
  <si>
    <t># de medidores nuevos instalados en usuarios acumulado</t>
  </si>
  <si>
    <t># de comités de agua en su jurisdicción</t>
  </si>
  <si>
    <t>Cualquier empleado de planta o eventual, por honorarios o de cualquier otro tipo, anotarlo en alguna de estas categorías</t>
  </si>
  <si>
    <t>Número de empleados sindicalizados activos</t>
  </si>
  <si>
    <t>Al cierre del mes 2022</t>
  </si>
  <si>
    <t>Septiembre 2018</t>
  </si>
  <si>
    <t>Reducción en número</t>
  </si>
  <si>
    <t>Reducción en porcentaje</t>
  </si>
  <si>
    <t>Número de empleados de confianza activos</t>
  </si>
  <si>
    <t>Al cierre del mes</t>
  </si>
  <si>
    <t>Número de empleados sindicalizados pensionados o jubilados</t>
  </si>
  <si>
    <t>Número de empleados de confianza pensionados o jubilados</t>
  </si>
  <si>
    <t>Subtotal Empleados Activos 2022</t>
  </si>
  <si>
    <t>Subtotal Empleados Activos 2018</t>
  </si>
  <si>
    <t>Subtotal emp. pensionados o jubilados 2022</t>
  </si>
  <si>
    <t>Subtotal emp. pensionados o jubilados 2018</t>
  </si>
  <si>
    <t>Gran Total de 2021</t>
  </si>
  <si>
    <t>Gran Total de 2018</t>
  </si>
  <si>
    <t xml:space="preserve">Número de empleados cada mil tomas </t>
  </si>
  <si>
    <t>Con Pensionados y jubilados</t>
  </si>
  <si>
    <t>Sin pensionados y jubilados</t>
  </si>
  <si>
    <t>Gasto de Inversión Recursos Propios</t>
  </si>
  <si>
    <t>Mensual PIGOO</t>
  </si>
  <si>
    <t xml:space="preserve">Acumulado en el año </t>
  </si>
  <si>
    <t xml:space="preserve">$ </t>
  </si>
  <si>
    <t xml:space="preserve">Saldo en bancos privisionado para: </t>
  </si>
  <si>
    <t>Aguinaldos al cierre de mes</t>
  </si>
  <si>
    <t>DFEA al cierre de mes</t>
  </si>
  <si>
    <t>Inversión en bancos al cierre de mes</t>
  </si>
  <si>
    <t>ta de decir verdad declaramos que los Estados Financieros y sus notas, son razonablemente correctos y son responsabilidad del emisor.</t>
  </si>
  <si>
    <t>JOSE CARLOS QUIROZ BUSTAMANTE</t>
  </si>
  <si>
    <t>MANUELA PATRICIA GALLEGOS TOVAR</t>
  </si>
  <si>
    <t xml:space="preserve">            DIRECTOR EJECUTIVO</t>
  </si>
  <si>
    <t xml:space="preserve">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</si>
</sst>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* #,##0.00_);_(* \(#,##0.00\);_(* &quot;-&quot;??_);_(@_)"/>
    <numFmt numFmtId="167" formatCode="_(* #,##0_);_(* \(#,##0\);_(* &quot;-&quot;??_);_(@_)"/>
    <numFmt numFmtId="168" formatCode="_(&quot;$&quot;* #,##0.00_);_(&quot;$&quot;* \(#,##0.00\);_(&quot;$&quot;* &quot;-&quot;??_);_(@_)"/>
    <numFmt numFmtId="169" formatCode="#,##0.00_ ;\-#,##0.00\ "/>
    <numFmt numFmtId="170" formatCode="_(&quot;$&quot;* #,##0_);_(&quot;$&quot;* \(#,##0\);_(&quot;$&quot;* &quot;-&quot;_);_(@_)"/>
    <numFmt numFmtId="171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Tahoma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3" fontId="0" fillId="2" borderId="7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10" xfId="0" applyNumberFormat="1" applyFill="1" applyBorder="1"/>
    <xf numFmtId="0" fontId="0" fillId="2" borderId="10" xfId="0" applyFill="1" applyBorder="1"/>
    <xf numFmtId="164" fontId="0" fillId="2" borderId="10" xfId="0" applyNumberForma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9" fontId="0" fillId="0" borderId="10" xfId="3" applyFont="1" applyBorder="1" applyAlignment="1">
      <alignment vertical="center"/>
    </xf>
    <xf numFmtId="10" fontId="0" fillId="0" borderId="10" xfId="3" applyNumberFormat="1" applyFont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9" fontId="0" fillId="2" borderId="10" xfId="3" applyFont="1" applyFill="1" applyBorder="1" applyAlignment="1">
      <alignment vertical="center"/>
    </xf>
    <xf numFmtId="10" fontId="0" fillId="2" borderId="10" xfId="3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3" fontId="0" fillId="4" borderId="7" xfId="0" applyNumberFormat="1" applyFill="1" applyBorder="1" applyAlignment="1">
      <alignment vertical="center"/>
    </xf>
    <xf numFmtId="3" fontId="0" fillId="4" borderId="10" xfId="0" applyNumberFormat="1" applyFill="1" applyBorder="1" applyAlignment="1">
      <alignment vertical="center"/>
    </xf>
    <xf numFmtId="3" fontId="0" fillId="5" borderId="10" xfId="0" applyNumberFormat="1" applyFill="1" applyBorder="1"/>
    <xf numFmtId="164" fontId="0" fillId="4" borderId="10" xfId="0" applyNumberFormat="1" applyFill="1" applyBorder="1" applyAlignment="1">
      <alignment vertical="center"/>
    </xf>
    <xf numFmtId="0" fontId="0" fillId="4" borderId="7" xfId="0" applyFill="1" applyBorder="1" applyAlignment="1">
      <alignment vertical="center" wrapText="1"/>
    </xf>
    <xf numFmtId="9" fontId="0" fillId="4" borderId="10" xfId="3" applyFont="1" applyFill="1" applyBorder="1" applyAlignment="1">
      <alignment vertical="center"/>
    </xf>
    <xf numFmtId="10" fontId="0" fillId="4" borderId="10" xfId="3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9" fontId="12" fillId="6" borderId="3" xfId="3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9" fontId="12" fillId="0" borderId="10" xfId="3" applyFont="1" applyBorder="1" applyAlignment="1">
      <alignment vertical="center"/>
    </xf>
    <xf numFmtId="0" fontId="0" fillId="0" borderId="8" xfId="0" applyBorder="1" applyAlignment="1">
      <alignment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9" fontId="12" fillId="6" borderId="12" xfId="3" applyFont="1" applyFill="1" applyBorder="1" applyAlignment="1">
      <alignment vertical="center"/>
    </xf>
    <xf numFmtId="0" fontId="2" fillId="7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vertical="center"/>
    </xf>
    <xf numFmtId="43" fontId="0" fillId="7" borderId="5" xfId="0" applyNumberFormat="1" applyFill="1" applyBorder="1" applyAlignment="1">
      <alignment vertical="center"/>
    </xf>
    <xf numFmtId="0" fontId="2" fillId="7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9" fontId="0" fillId="8" borderId="7" xfId="3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9" fontId="12" fillId="6" borderId="10" xfId="3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 wrapText="1"/>
    </xf>
    <xf numFmtId="3" fontId="0" fillId="5" borderId="7" xfId="0" applyNumberFormat="1" applyFill="1" applyBorder="1" applyAlignment="1">
      <alignment vertical="center"/>
    </xf>
    <xf numFmtId="3" fontId="0" fillId="5" borderId="10" xfId="0" applyNumberFormat="1" applyFill="1" applyBorder="1" applyAlignment="1">
      <alignment vertical="center"/>
    </xf>
    <xf numFmtId="165" fontId="0" fillId="5" borderId="10" xfId="0" applyNumberForma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3" fontId="0" fillId="0" borderId="5" xfId="0" applyNumberFormat="1" applyBorder="1"/>
    <xf numFmtId="0" fontId="9" fillId="0" borderId="9" xfId="0" applyFont="1" applyBorder="1" applyAlignment="1">
      <alignment vertical="center" wrapText="1"/>
    </xf>
    <xf numFmtId="3" fontId="0" fillId="0" borderId="3" xfId="0" applyNumberFormat="1" applyBorder="1"/>
    <xf numFmtId="3" fontId="0" fillId="0" borderId="3" xfId="1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9" fillId="7" borderId="9" xfId="0" applyFont="1" applyFill="1" applyBorder="1" applyAlignment="1">
      <alignment vertical="center" wrapText="1"/>
    </xf>
    <xf numFmtId="3" fontId="0" fillId="7" borderId="7" xfId="0" applyNumberFormat="1" applyFill="1" applyBorder="1"/>
    <xf numFmtId="3" fontId="0" fillId="7" borderId="10" xfId="0" applyNumberFormat="1" applyFill="1" applyBorder="1"/>
    <xf numFmtId="3" fontId="0" fillId="7" borderId="10" xfId="0" applyNumberFormat="1" applyFill="1" applyBorder="1" applyAlignment="1">
      <alignment vertical="center"/>
    </xf>
    <xf numFmtId="165" fontId="0" fillId="7" borderId="10" xfId="0" applyNumberForma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9" fontId="0" fillId="0" borderId="7" xfId="3" applyFont="1" applyBorder="1" applyAlignment="1">
      <alignment vertical="center"/>
    </xf>
    <xf numFmtId="0" fontId="0" fillId="7" borderId="9" xfId="0" applyFill="1" applyBorder="1" applyAlignment="1">
      <alignment vertical="center" wrapText="1"/>
    </xf>
    <xf numFmtId="9" fontId="0" fillId="7" borderId="7" xfId="3" applyFont="1" applyFill="1" applyBorder="1" applyAlignment="1">
      <alignment vertical="center"/>
    </xf>
    <xf numFmtId="9" fontId="0" fillId="7" borderId="10" xfId="3" applyFont="1" applyFill="1" applyBorder="1" applyAlignment="1">
      <alignment vertical="center"/>
    </xf>
    <xf numFmtId="10" fontId="0" fillId="7" borderId="10" xfId="3" applyNumberFormat="1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vertical="center" wrapText="1"/>
    </xf>
    <xf numFmtId="3" fontId="0" fillId="7" borderId="7" xfId="0" applyNumberForma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vertical="center" wrapText="1"/>
    </xf>
    <xf numFmtId="9" fontId="2" fillId="6" borderId="5" xfId="3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 wrapText="1"/>
    </xf>
    <xf numFmtId="9" fontId="2" fillId="0" borderId="7" xfId="3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 wrapText="1"/>
    </xf>
    <xf numFmtId="9" fontId="2" fillId="6" borderId="8" xfId="3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9" fillId="9" borderId="14" xfId="0" applyFont="1" applyFill="1" applyBorder="1" applyAlignment="1">
      <alignment horizontal="center" vertical="center" wrapText="1"/>
    </xf>
    <xf numFmtId="164" fontId="9" fillId="9" borderId="15" xfId="1" applyNumberFormat="1" applyFont="1" applyFill="1" applyBorder="1" applyAlignment="1">
      <alignment vertical="center" wrapText="1"/>
    </xf>
    <xf numFmtId="164" fontId="2" fillId="10" borderId="7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10" borderId="1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vertical="center" wrapText="1"/>
    </xf>
    <xf numFmtId="164" fontId="2" fillId="10" borderId="17" xfId="1" applyNumberFormat="1" applyFont="1" applyFill="1" applyBorder="1" applyAlignment="1">
      <alignment vertical="center"/>
    </xf>
    <xf numFmtId="164" fontId="2" fillId="10" borderId="18" xfId="1" applyNumberFormat="1" applyFont="1" applyFill="1" applyBorder="1" applyAlignment="1">
      <alignment vertical="center"/>
    </xf>
    <xf numFmtId="0" fontId="8" fillId="10" borderId="16" xfId="0" applyFont="1" applyFill="1" applyBorder="1" applyAlignment="1">
      <alignment vertical="center" wrapText="1"/>
    </xf>
    <xf numFmtId="164" fontId="2" fillId="10" borderId="16" xfId="1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2" fillId="10" borderId="17" xfId="1" applyNumberFormat="1" applyFont="1" applyFill="1" applyBorder="1" applyAlignment="1">
      <alignment horizontal="center" vertical="center"/>
    </xf>
    <xf numFmtId="0" fontId="9" fillId="2" borderId="19" xfId="0" applyFont="1" applyFill="1" applyBorder="1"/>
    <xf numFmtId="167" fontId="12" fillId="2" borderId="5" xfId="1" applyNumberFormat="1" applyFont="1" applyFill="1" applyBorder="1"/>
    <xf numFmtId="167" fontId="12" fillId="2" borderId="19" xfId="1" applyNumberFormat="1" applyFont="1" applyFill="1" applyBorder="1"/>
    <xf numFmtId="0" fontId="9" fillId="11" borderId="0" xfId="0" applyFont="1" applyFill="1"/>
    <xf numFmtId="167" fontId="12" fillId="6" borderId="7" xfId="1" applyNumberFormat="1" applyFont="1" applyFill="1" applyBorder="1"/>
    <xf numFmtId="167" fontId="12" fillId="6" borderId="0" xfId="1" applyNumberFormat="1" applyFont="1" applyFill="1"/>
    <xf numFmtId="0" fontId="9" fillId="2" borderId="0" xfId="0" applyFont="1" applyFill="1"/>
    <xf numFmtId="167" fontId="12" fillId="2" borderId="7" xfId="1" applyNumberFormat="1" applyFont="1" applyFill="1" applyBorder="1"/>
    <xf numFmtId="167" fontId="12" fillId="2" borderId="0" xfId="1" applyNumberFormat="1" applyFont="1" applyFill="1"/>
    <xf numFmtId="167" fontId="14" fillId="2" borderId="7" xfId="1" applyNumberFormat="1" applyFont="1" applyFill="1" applyBorder="1"/>
    <xf numFmtId="0" fontId="2" fillId="11" borderId="6" xfId="0" applyFont="1" applyFill="1" applyBorder="1"/>
    <xf numFmtId="167" fontId="12" fillId="6" borderId="5" xfId="1" applyNumberFormat="1" applyFont="1" applyFill="1" applyBorder="1"/>
    <xf numFmtId="167" fontId="0" fillId="0" borderId="0" xfId="1" applyNumberFormat="1" applyFont="1" applyAlignment="1">
      <alignment vertical="center"/>
    </xf>
    <xf numFmtId="0" fontId="9" fillId="6" borderId="9" xfId="0" applyFont="1" applyFill="1" applyBorder="1" applyAlignment="1">
      <alignment vertical="center" wrapText="1"/>
    </xf>
    <xf numFmtId="167" fontId="12" fillId="6" borderId="9" xfId="1" applyNumberFormat="1" applyFont="1" applyFill="1" applyBorder="1"/>
    <xf numFmtId="0" fontId="9" fillId="2" borderId="9" xfId="0" applyFont="1" applyFill="1" applyBorder="1" applyAlignment="1">
      <alignment vertical="center" wrapText="1"/>
    </xf>
    <xf numFmtId="167" fontId="12" fillId="2" borderId="9" xfId="1" applyNumberFormat="1" applyFont="1" applyFill="1" applyBorder="1"/>
    <xf numFmtId="0" fontId="9" fillId="11" borderId="11" xfId="0" applyFont="1" applyFill="1" applyBorder="1" applyAlignment="1">
      <alignment vertical="center"/>
    </xf>
    <xf numFmtId="167" fontId="12" fillId="11" borderId="8" xfId="1" applyNumberFormat="1" applyFont="1" applyFill="1" applyBorder="1"/>
    <xf numFmtId="167" fontId="12" fillId="11" borderId="11" xfId="1" applyNumberFormat="1" applyFont="1" applyFill="1" applyBorder="1"/>
    <xf numFmtId="0" fontId="6" fillId="12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0" fontId="6" fillId="12" borderId="23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 wrapText="1"/>
    </xf>
    <xf numFmtId="164" fontId="0" fillId="5" borderId="10" xfId="0" applyNumberFormat="1" applyFill="1" applyBorder="1" applyAlignment="1">
      <alignment vertical="center"/>
    </xf>
    <xf numFmtId="3" fontId="0" fillId="5" borderId="24" xfId="0" applyNumberFormat="1" applyFill="1" applyBorder="1" applyAlignment="1">
      <alignment vertical="center"/>
    </xf>
    <xf numFmtId="0" fontId="0" fillId="12" borderId="25" xfId="0" applyFill="1" applyBorder="1" applyAlignment="1">
      <alignment vertical="center"/>
    </xf>
    <xf numFmtId="9" fontId="0" fillId="0" borderId="24" xfId="3" applyFont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9" fontId="0" fillId="5" borderId="7" xfId="3" applyFont="1" applyFill="1" applyBorder="1" applyAlignment="1">
      <alignment vertical="center"/>
    </xf>
    <xf numFmtId="9" fontId="0" fillId="5" borderId="10" xfId="3" applyFont="1" applyFill="1" applyBorder="1" applyAlignment="1">
      <alignment vertical="center"/>
    </xf>
    <xf numFmtId="10" fontId="0" fillId="5" borderId="10" xfId="3" applyNumberFormat="1" applyFont="1" applyFill="1" applyBorder="1" applyAlignment="1">
      <alignment vertical="center"/>
    </xf>
    <xf numFmtId="9" fontId="0" fillId="5" borderId="24" xfId="3" applyFon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5" borderId="11" xfId="0" applyFill="1" applyBorder="1" applyAlignment="1">
      <alignment vertical="center" wrapText="1"/>
    </xf>
    <xf numFmtId="3" fontId="0" fillId="5" borderId="8" xfId="0" applyNumberFormat="1" applyFill="1" applyBorder="1" applyAlignment="1">
      <alignment vertical="center"/>
    </xf>
    <xf numFmtId="0" fontId="6" fillId="12" borderId="26" xfId="0" applyFont="1" applyFill="1" applyBorder="1" applyAlignment="1">
      <alignment horizontal="center" vertical="center"/>
    </xf>
    <xf numFmtId="3" fontId="0" fillId="2" borderId="7" xfId="0" applyNumberFormat="1" applyFill="1" applyBorder="1"/>
    <xf numFmtId="0" fontId="0" fillId="2" borderId="10" xfId="0" applyFill="1" applyBorder="1" applyAlignment="1">
      <alignment vertical="center"/>
    </xf>
    <xf numFmtId="3" fontId="0" fillId="2" borderId="24" xfId="0" applyNumberFormat="1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9" fontId="0" fillId="2" borderId="7" xfId="3" applyFont="1" applyFill="1" applyBorder="1" applyAlignment="1">
      <alignment vertical="center"/>
    </xf>
    <xf numFmtId="9" fontId="0" fillId="2" borderId="24" xfId="3" applyFont="1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3" fontId="0" fillId="2" borderId="8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3" fontId="0" fillId="2" borderId="27" xfId="0" applyNumberFormat="1" applyFill="1" applyBorder="1" applyAlignment="1">
      <alignment vertical="center"/>
    </xf>
    <xf numFmtId="0" fontId="0" fillId="0" borderId="5" xfId="0" applyBorder="1"/>
    <xf numFmtId="0" fontId="0" fillId="0" borderId="3" xfId="0" applyBorder="1"/>
    <xf numFmtId="0" fontId="0" fillId="0" borderId="3" xfId="0" applyBorder="1" applyAlignment="1">
      <alignment vertical="center"/>
    </xf>
    <xf numFmtId="3" fontId="0" fillId="8" borderId="28" xfId="0" applyNumberFormat="1" applyFill="1" applyBorder="1" applyAlignment="1">
      <alignment vertical="center"/>
    </xf>
    <xf numFmtId="0" fontId="9" fillId="4" borderId="9" xfId="0" applyFont="1" applyFill="1" applyBorder="1" applyAlignment="1">
      <alignment vertical="center" wrapText="1"/>
    </xf>
    <xf numFmtId="0" fontId="0" fillId="4" borderId="7" xfId="0" applyFill="1" applyBorder="1"/>
    <xf numFmtId="0" fontId="0" fillId="4" borderId="10" xfId="0" applyFill="1" applyBorder="1"/>
    <xf numFmtId="0" fontId="0" fillId="4" borderId="10" xfId="0" applyFill="1" applyBorder="1" applyAlignment="1">
      <alignment vertical="center"/>
    </xf>
    <xf numFmtId="3" fontId="0" fillId="4" borderId="24" xfId="0" applyNumberFormat="1" applyFill="1" applyBorder="1" applyAlignment="1">
      <alignment vertical="center"/>
    </xf>
    <xf numFmtId="0" fontId="0" fillId="4" borderId="9" xfId="0" applyFill="1" applyBorder="1" applyAlignment="1">
      <alignment vertical="center" wrapText="1"/>
    </xf>
    <xf numFmtId="9" fontId="0" fillId="4" borderId="7" xfId="3" applyFont="1" applyFill="1" applyBorder="1" applyAlignment="1">
      <alignment vertical="center"/>
    </xf>
    <xf numFmtId="9" fontId="0" fillId="4" borderId="24" xfId="3" applyFont="1" applyFill="1" applyBorder="1" applyAlignment="1">
      <alignment vertical="center"/>
    </xf>
    <xf numFmtId="0" fontId="0" fillId="4" borderId="11" xfId="0" applyFill="1" applyBorder="1" applyAlignment="1">
      <alignment vertical="center" wrapText="1"/>
    </xf>
    <xf numFmtId="0" fontId="13" fillId="12" borderId="26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3" fontId="0" fillId="7" borderId="24" xfId="0" applyNumberFormat="1" applyFill="1" applyBorder="1" applyAlignment="1">
      <alignment vertical="center"/>
    </xf>
    <xf numFmtId="9" fontId="0" fillId="7" borderId="24" xfId="3" applyFont="1" applyFill="1" applyBorder="1" applyAlignment="1">
      <alignment vertical="center"/>
    </xf>
    <xf numFmtId="3" fontId="0" fillId="7" borderId="8" xfId="0" applyNumberFormat="1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0" fillId="7" borderId="27" xfId="0" applyNumberForma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7" xfId="3" applyNumberFormat="1" applyFont="1" applyBorder="1" applyAlignment="1">
      <alignment vertical="center"/>
    </xf>
    <xf numFmtId="0" fontId="0" fillId="0" borderId="10" xfId="3" applyNumberFormat="1" applyFont="1" applyBorder="1" applyAlignment="1">
      <alignment vertical="center"/>
    </xf>
    <xf numFmtId="0" fontId="0" fillId="5" borderId="7" xfId="3" applyNumberFormat="1" applyFont="1" applyFill="1" applyBorder="1" applyAlignment="1">
      <alignment vertical="center"/>
    </xf>
    <xf numFmtId="0" fontId="0" fillId="5" borderId="10" xfId="3" applyNumberFormat="1" applyFont="1" applyFill="1" applyBorder="1" applyAlignment="1">
      <alignment vertical="center"/>
    </xf>
    <xf numFmtId="3" fontId="0" fillId="5" borderId="12" xfId="0" applyNumberFormat="1" applyFill="1" applyBorder="1" applyAlignment="1">
      <alignment vertical="center"/>
    </xf>
    <xf numFmtId="3" fontId="0" fillId="5" borderId="27" xfId="0" applyNumberFormat="1" applyFill="1" applyBorder="1" applyAlignment="1">
      <alignment vertical="center"/>
    </xf>
    <xf numFmtId="0" fontId="0" fillId="5" borderId="7" xfId="0" applyFill="1" applyBorder="1"/>
    <xf numFmtId="0" fontId="0" fillId="5" borderId="10" xfId="0" applyFill="1" applyBorder="1"/>
    <xf numFmtId="3" fontId="0" fillId="4" borderId="8" xfId="0" applyNumberFormat="1" applyFill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3" fontId="0" fillId="4" borderId="27" xfId="0" applyNumberFormat="1" applyFill="1" applyBorder="1" applyAlignment="1">
      <alignment vertical="center"/>
    </xf>
    <xf numFmtId="0" fontId="2" fillId="6" borderId="3" xfId="0" applyFont="1" applyFill="1" applyBorder="1" applyAlignment="1">
      <alignment vertical="center" wrapText="1"/>
    </xf>
    <xf numFmtId="9" fontId="2" fillId="6" borderId="3" xfId="3" applyFont="1" applyFill="1" applyBorder="1" applyAlignment="1">
      <alignment vertical="center"/>
    </xf>
    <xf numFmtId="0" fontId="2" fillId="8" borderId="10" xfId="0" applyFont="1" applyFill="1" applyBorder="1" applyAlignment="1">
      <alignment vertical="center" wrapText="1"/>
    </xf>
    <xf numFmtId="9" fontId="2" fillId="8" borderId="10" xfId="3" applyFont="1" applyFill="1" applyBorder="1" applyAlignment="1">
      <alignment vertical="center"/>
    </xf>
    <xf numFmtId="0" fontId="0" fillId="12" borderId="29" xfId="0" applyFill="1" applyBorder="1" applyAlignment="1">
      <alignment vertical="center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vertical="center" wrapText="1"/>
    </xf>
    <xf numFmtId="9" fontId="2" fillId="6" borderId="31" xfId="3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164" fontId="0" fillId="0" borderId="7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2" fontId="0" fillId="7" borderId="7" xfId="0" applyNumberFormat="1" applyFill="1" applyBorder="1" applyAlignment="1">
      <alignment vertical="center"/>
    </xf>
    <xf numFmtId="168" fontId="0" fillId="7" borderId="7" xfId="2" applyFont="1" applyFill="1" applyBorder="1" applyAlignment="1">
      <alignment vertical="center"/>
    </xf>
    <xf numFmtId="168" fontId="0" fillId="7" borderId="7" xfId="0" applyNumberForma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168" fontId="0" fillId="0" borderId="7" xfId="2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2" fillId="7" borderId="9" xfId="0" applyFont="1" applyFill="1" applyBorder="1" applyAlignment="1">
      <alignment vertical="center" wrapText="1"/>
    </xf>
    <xf numFmtId="4" fontId="0" fillId="7" borderId="7" xfId="0" applyNumberFormat="1" applyFill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vertical="center" wrapText="1"/>
    </xf>
    <xf numFmtId="169" fontId="0" fillId="8" borderId="8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textRotation="255" wrapText="1"/>
    </xf>
    <xf numFmtId="0" fontId="8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textRotation="255" wrapText="1"/>
    </xf>
    <xf numFmtId="0" fontId="15" fillId="6" borderId="5" xfId="0" applyFont="1" applyFill="1" applyBorder="1" applyAlignment="1">
      <alignment vertical="center" wrapText="1"/>
    </xf>
    <xf numFmtId="9" fontId="15" fillId="6" borderId="5" xfId="3" applyFont="1" applyFill="1" applyBorder="1" applyAlignment="1">
      <alignment vertical="center"/>
    </xf>
    <xf numFmtId="9" fontId="15" fillId="6" borderId="3" xfId="3" applyFont="1" applyFill="1" applyBorder="1" applyAlignment="1">
      <alignment vertical="center"/>
    </xf>
    <xf numFmtId="0" fontId="2" fillId="5" borderId="8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/>
    </xf>
    <xf numFmtId="10" fontId="0" fillId="0" borderId="7" xfId="3" applyNumberFormat="1" applyFont="1" applyBorder="1" applyAlignment="1">
      <alignment vertical="center"/>
    </xf>
    <xf numFmtId="0" fontId="16" fillId="4" borderId="0" xfId="0" applyFont="1" applyFill="1" applyAlignment="1">
      <alignment vertical="center"/>
    </xf>
    <xf numFmtId="3" fontId="15" fillId="4" borderId="7" xfId="0" applyNumberFormat="1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9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32" xfId="0" applyFill="1" applyBorder="1" applyAlignment="1">
      <alignment vertical="center" wrapText="1"/>
    </xf>
    <xf numFmtId="9" fontId="0" fillId="4" borderId="8" xfId="3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7" fontId="0" fillId="4" borderId="7" xfId="1" applyNumberFormat="1" applyFont="1" applyFill="1" applyBorder="1" applyAlignment="1">
      <alignment vertical="center"/>
    </xf>
    <xf numFmtId="0" fontId="9" fillId="8" borderId="0" xfId="0" applyFont="1" applyFill="1" applyAlignment="1">
      <alignment vertical="center" wrapText="1"/>
    </xf>
    <xf numFmtId="0" fontId="0" fillId="8" borderId="7" xfId="3" applyNumberFormat="1" applyFont="1" applyFill="1" applyBorder="1" applyAlignment="1">
      <alignment vertical="center"/>
    </xf>
    <xf numFmtId="0" fontId="0" fillId="8" borderId="10" xfId="3" applyNumberFormat="1" applyFont="1" applyFill="1" applyBorder="1" applyAlignment="1">
      <alignment vertical="center"/>
    </xf>
    <xf numFmtId="0" fontId="8" fillId="8" borderId="0" xfId="0" applyFont="1" applyFill="1" applyAlignment="1">
      <alignment vertical="center" wrapText="1"/>
    </xf>
    <xf numFmtId="167" fontId="0" fillId="8" borderId="7" xfId="1" applyNumberFormat="1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 textRotation="255" wrapText="1"/>
    </xf>
    <xf numFmtId="0" fontId="9" fillId="4" borderId="11" xfId="0" applyFont="1" applyFill="1" applyBorder="1" applyAlignment="1">
      <alignment vertical="center" wrapText="1"/>
    </xf>
    <xf numFmtId="9" fontId="0" fillId="4" borderId="12" xfId="3" applyFont="1" applyFill="1" applyBorder="1" applyAlignment="1">
      <alignment vertical="center"/>
    </xf>
    <xf numFmtId="0" fontId="2" fillId="5" borderId="7" xfId="0" applyFont="1" applyFill="1" applyBorder="1" applyAlignment="1">
      <alignment vertical="center" textRotation="255"/>
    </xf>
    <xf numFmtId="0" fontId="9" fillId="7" borderId="6" xfId="0" applyFont="1" applyFill="1" applyBorder="1" applyAlignment="1">
      <alignment vertical="center" wrapText="1"/>
    </xf>
    <xf numFmtId="170" fontId="0" fillId="7" borderId="5" xfId="2" applyNumberFormat="1" applyFont="1" applyFill="1" applyBorder="1" applyAlignment="1">
      <alignment vertical="center"/>
    </xf>
    <xf numFmtId="170" fontId="0" fillId="7" borderId="3" xfId="2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 wrapText="1"/>
    </xf>
    <xf numFmtId="170" fontId="0" fillId="0" borderId="7" xfId="2" applyNumberFormat="1" applyFont="1" applyBorder="1" applyAlignment="1">
      <alignment vertical="center"/>
    </xf>
    <xf numFmtId="170" fontId="0" fillId="0" borderId="10" xfId="2" applyNumberFormat="1" applyFont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70" fontId="0" fillId="7" borderId="8" xfId="2" applyNumberFormat="1" applyFont="1" applyFill="1" applyBorder="1" applyAlignment="1">
      <alignment vertical="center"/>
    </xf>
    <xf numFmtId="170" fontId="0" fillId="7" borderId="12" xfId="2" applyNumberFormat="1" applyFont="1" applyFill="1" applyBorder="1" applyAlignment="1">
      <alignment vertical="center"/>
    </xf>
    <xf numFmtId="0" fontId="9" fillId="5" borderId="0" xfId="0" applyFont="1" applyFill="1" applyAlignment="1">
      <alignment vertical="center" wrapText="1"/>
    </xf>
    <xf numFmtId="3" fontId="0" fillId="5" borderId="7" xfId="1" applyNumberFormat="1" applyFont="1" applyFill="1" applyBorder="1" applyAlignment="1">
      <alignment vertical="center"/>
    </xf>
    <xf numFmtId="3" fontId="0" fillId="5" borderId="10" xfId="1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2" fillId="5" borderId="8" xfId="0" applyFont="1" applyFill="1" applyBorder="1" applyAlignment="1">
      <alignment vertical="center" textRotation="255"/>
    </xf>
    <xf numFmtId="0" fontId="8" fillId="2" borderId="2" xfId="0" applyFont="1" applyFill="1" applyBorder="1" applyAlignment="1">
      <alignment vertical="center"/>
    </xf>
    <xf numFmtId="3" fontId="0" fillId="2" borderId="1" xfId="1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8" fillId="7" borderId="6" xfId="0" applyFont="1" applyFill="1" applyBorder="1" applyAlignment="1">
      <alignment vertical="center" wrapText="1"/>
    </xf>
    <xf numFmtId="3" fontId="0" fillId="7" borderId="6" xfId="1" applyNumberFormat="1" applyFont="1" applyFill="1" applyBorder="1" applyAlignment="1">
      <alignment vertical="center"/>
    </xf>
    <xf numFmtId="0" fontId="9" fillId="0" borderId="9" xfId="0" quotePrefix="1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0" fontId="18" fillId="7" borderId="9" xfId="0" applyFont="1" applyFill="1" applyBorder="1" applyAlignment="1">
      <alignment vertical="center" wrapText="1"/>
    </xf>
    <xf numFmtId="3" fontId="0" fillId="7" borderId="9" xfId="0" applyNumberFormat="1" applyFill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9" fontId="0" fillId="0" borderId="9" xfId="3" applyFont="1" applyBorder="1" applyAlignment="1">
      <alignment vertical="center"/>
    </xf>
    <xf numFmtId="9" fontId="0" fillId="0" borderId="8" xfId="3" applyFont="1" applyBorder="1" applyAlignment="1">
      <alignment vertical="center"/>
    </xf>
    <xf numFmtId="164" fontId="8" fillId="7" borderId="9" xfId="1" applyNumberFormat="1" applyFont="1" applyFill="1" applyBorder="1" applyAlignment="1">
      <alignment vertical="center" wrapText="1"/>
    </xf>
    <xf numFmtId="3" fontId="0" fillId="7" borderId="5" xfId="1" applyNumberFormat="1" applyFont="1" applyFill="1" applyBorder="1" applyAlignment="1">
      <alignment vertical="center"/>
    </xf>
    <xf numFmtId="164" fontId="5" fillId="3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vertical="center"/>
    </xf>
    <xf numFmtId="9" fontId="0" fillId="0" borderId="11" xfId="3" applyFont="1" applyBorder="1" applyAlignment="1">
      <alignment vertical="center"/>
    </xf>
    <xf numFmtId="3" fontId="0" fillId="7" borderId="7" xfId="1" applyNumberFormat="1" applyFont="1" applyFill="1" applyBorder="1" applyAlignment="1">
      <alignment vertical="center"/>
    </xf>
    <xf numFmtId="164" fontId="0" fillId="7" borderId="7" xfId="0" applyNumberFormat="1" applyFill="1" applyBorder="1" applyAlignment="1">
      <alignment vertical="center"/>
    </xf>
    <xf numFmtId="0" fontId="0" fillId="0" borderId="9" xfId="3" applyNumberFormat="1" applyFont="1" applyBorder="1" applyAlignment="1">
      <alignment vertical="center"/>
    </xf>
    <xf numFmtId="0" fontId="8" fillId="7" borderId="5" xfId="0" applyFont="1" applyFill="1" applyBorder="1" applyAlignment="1">
      <alignment vertical="center" wrapText="1"/>
    </xf>
    <xf numFmtId="3" fontId="0" fillId="7" borderId="3" xfId="0" applyNumberFormat="1" applyFill="1" applyBorder="1" applyAlignment="1">
      <alignment vertical="center"/>
    </xf>
    <xf numFmtId="0" fontId="18" fillId="7" borderId="7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2" fillId="6" borderId="6" xfId="0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right" vertical="center" wrapText="1"/>
    </xf>
    <xf numFmtId="3" fontId="0" fillId="6" borderId="5" xfId="1" applyNumberFormat="1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0" fillId="0" borderId="7" xfId="1" applyNumberFormat="1" applyFont="1" applyFill="1" applyBorder="1" applyAlignment="1">
      <alignment vertical="center"/>
    </xf>
    <xf numFmtId="0" fontId="2" fillId="6" borderId="9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3" fontId="0" fillId="6" borderId="7" xfId="1" applyNumberFormat="1" applyFont="1" applyFill="1" applyBorder="1" applyAlignment="1">
      <alignment vertical="center"/>
    </xf>
    <xf numFmtId="3" fontId="0" fillId="0" borderId="7" xfId="1" applyNumberFormat="1" applyFont="1" applyBorder="1" applyAlignment="1">
      <alignment vertical="center"/>
    </xf>
    <xf numFmtId="0" fontId="14" fillId="6" borderId="9" xfId="0" applyFont="1" applyFill="1" applyBorder="1" applyAlignment="1">
      <alignment horizontal="right" vertical="center" wrapText="1"/>
    </xf>
    <xf numFmtId="0" fontId="14" fillId="6" borderId="10" xfId="0" applyFont="1" applyFill="1" applyBorder="1" applyAlignment="1">
      <alignment horizontal="right" vertical="center" wrapText="1"/>
    </xf>
    <xf numFmtId="3" fontId="14" fillId="6" borderId="7" xfId="1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171" fontId="0" fillId="0" borderId="5" xfId="0" applyNumberFormat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vertical="center" wrapText="1"/>
    </xf>
    <xf numFmtId="4" fontId="0" fillId="5" borderId="8" xfId="0" applyNumberFormat="1" applyFill="1" applyBorder="1" applyAlignment="1">
      <alignment vertical="center"/>
    </xf>
    <xf numFmtId="171" fontId="0" fillId="5" borderId="8" xfId="0" applyNumberForma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 wrapText="1"/>
    </xf>
    <xf numFmtId="165" fontId="0" fillId="0" borderId="8" xfId="0" applyNumberForma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165" fontId="9" fillId="0" borderId="7" xfId="0" applyNumberFormat="1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/>
    </xf>
    <xf numFmtId="165" fontId="9" fillId="5" borderId="7" xfId="0" applyNumberFormat="1" applyFont="1" applyFill="1" applyBorder="1" applyAlignment="1">
      <alignment vertical="center" wrapText="1"/>
    </xf>
    <xf numFmtId="0" fontId="20" fillId="0" borderId="8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2</xdr:col>
      <xdr:colOff>523874</xdr:colOff>
      <xdr:row>3</xdr:row>
      <xdr:rowOff>247471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746885-7644-4028-A1EA-2ED68D77D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2381249" cy="7713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428624</xdr:colOff>
      <xdr:row>0</xdr:row>
      <xdr:rowOff>85725</xdr:rowOff>
    </xdr:from>
    <xdr:to>
      <xdr:col>14</xdr:col>
      <xdr:colOff>847725</xdr:colOff>
      <xdr:row>3</xdr:row>
      <xdr:rowOff>275551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1B54ABEE-A8E3-4247-A474-87EBB515A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49" y="85725"/>
          <a:ext cx="2247901" cy="76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f7d34868aca90ea9/Documentos/PIGOO%20DICIEMBRE%202022.xlsx" TargetMode="External"/><Relationship Id="rId1" Type="http://schemas.openxmlformats.org/officeDocument/2006/relationships/externalLinkPath" Target="PIGOO%20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IGOO"/>
      <sheetName val="INDICADORES"/>
      <sheetName val="graficos"/>
      <sheetName val="INSTRUCTIVO"/>
    </sheetNames>
    <sheetDataSet>
      <sheetData sheetId="0"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</row>
        <row r="51">
          <cell r="B51">
            <v>9367</v>
          </cell>
          <cell r="C51">
            <v>8901</v>
          </cell>
          <cell r="D51">
            <v>9204</v>
          </cell>
          <cell r="E51">
            <v>9637</v>
          </cell>
          <cell r="F51">
            <v>9965</v>
          </cell>
          <cell r="G51">
            <v>11727</v>
          </cell>
          <cell r="H51">
            <v>11028</v>
          </cell>
          <cell r="I51">
            <v>11154</v>
          </cell>
          <cell r="J51">
            <v>11132</v>
          </cell>
          <cell r="K51">
            <v>9297</v>
          </cell>
          <cell r="L51">
            <v>9325</v>
          </cell>
          <cell r="M51">
            <v>6118</v>
          </cell>
        </row>
        <row r="56">
          <cell r="B56">
            <v>21281.84</v>
          </cell>
          <cell r="C56">
            <v>20683.16</v>
          </cell>
          <cell r="D56">
            <v>20444.82</v>
          </cell>
          <cell r="E56">
            <v>21858.79</v>
          </cell>
          <cell r="F56">
            <v>21994.77</v>
          </cell>
          <cell r="G56">
            <v>27155.29</v>
          </cell>
          <cell r="H56">
            <v>24277.55</v>
          </cell>
          <cell r="I56">
            <v>26077.74</v>
          </cell>
          <cell r="J56">
            <v>24689.67</v>
          </cell>
          <cell r="K56">
            <v>23402.18</v>
          </cell>
          <cell r="L56">
            <v>20900.86</v>
          </cell>
          <cell r="M56">
            <v>15412.16</v>
          </cell>
        </row>
        <row r="65">
          <cell r="B65">
            <v>17241</v>
          </cell>
          <cell r="C65">
            <v>13724</v>
          </cell>
          <cell r="D65">
            <v>18354</v>
          </cell>
          <cell r="E65">
            <v>20365</v>
          </cell>
          <cell r="F65">
            <v>23153</v>
          </cell>
          <cell r="G65">
            <v>22533</v>
          </cell>
          <cell r="H65">
            <v>21341</v>
          </cell>
          <cell r="I65">
            <v>19494</v>
          </cell>
          <cell r="J65">
            <v>17337</v>
          </cell>
          <cell r="K65">
            <v>16680</v>
          </cell>
          <cell r="L65">
            <v>15385</v>
          </cell>
          <cell r="M65">
            <v>15214</v>
          </cell>
        </row>
        <row r="71">
          <cell r="B71">
            <v>9962</v>
          </cell>
          <cell r="C71">
            <v>11563</v>
          </cell>
          <cell r="D71">
            <v>6389</v>
          </cell>
          <cell r="E71">
            <v>12385</v>
          </cell>
          <cell r="F71">
            <v>12834</v>
          </cell>
          <cell r="G71">
            <v>15154</v>
          </cell>
          <cell r="H71">
            <v>14802</v>
          </cell>
          <cell r="I71">
            <v>12815</v>
          </cell>
          <cell r="J71">
            <v>13269</v>
          </cell>
          <cell r="K71">
            <v>11027</v>
          </cell>
          <cell r="L71">
            <v>10018</v>
          </cell>
          <cell r="M71">
            <v>11176</v>
          </cell>
        </row>
        <row r="75">
          <cell r="B75">
            <v>121</v>
          </cell>
          <cell r="C75">
            <v>36</v>
          </cell>
          <cell r="D75">
            <v>53</v>
          </cell>
          <cell r="E75">
            <v>116</v>
          </cell>
          <cell r="F75">
            <v>83</v>
          </cell>
          <cell r="G75">
            <v>174</v>
          </cell>
          <cell r="H75">
            <v>143</v>
          </cell>
          <cell r="I75">
            <v>27</v>
          </cell>
          <cell r="J75">
            <v>39</v>
          </cell>
          <cell r="K75">
            <v>60</v>
          </cell>
          <cell r="L75">
            <v>62</v>
          </cell>
          <cell r="M75">
            <v>47</v>
          </cell>
        </row>
        <row r="76">
          <cell r="B76">
            <v>11</v>
          </cell>
          <cell r="C76">
            <v>12</v>
          </cell>
          <cell r="D76">
            <v>6</v>
          </cell>
          <cell r="E76">
            <v>14</v>
          </cell>
          <cell r="F76">
            <v>11</v>
          </cell>
          <cell r="G76">
            <v>13</v>
          </cell>
          <cell r="H76">
            <v>12</v>
          </cell>
          <cell r="I76">
            <v>4</v>
          </cell>
          <cell r="J76">
            <v>5</v>
          </cell>
          <cell r="K76">
            <v>5</v>
          </cell>
          <cell r="L76">
            <v>3</v>
          </cell>
          <cell r="M76">
            <v>5</v>
          </cell>
        </row>
        <row r="80">
          <cell r="B80">
            <v>6057</v>
          </cell>
          <cell r="C80">
            <v>7739</v>
          </cell>
          <cell r="D80">
            <v>3570</v>
          </cell>
          <cell r="E80">
            <v>6945</v>
          </cell>
          <cell r="F80">
            <v>7385</v>
          </cell>
          <cell r="G80">
            <v>8596</v>
          </cell>
          <cell r="H80">
            <v>8058</v>
          </cell>
          <cell r="I80">
            <v>7120</v>
          </cell>
          <cell r="J80">
            <v>7892</v>
          </cell>
          <cell r="K80">
            <v>5990</v>
          </cell>
          <cell r="L80">
            <v>6059</v>
          </cell>
          <cell r="M80">
            <v>6272</v>
          </cell>
        </row>
        <row r="81">
          <cell r="B81">
            <v>1284</v>
          </cell>
          <cell r="C81">
            <v>1382</v>
          </cell>
          <cell r="D81">
            <v>1302</v>
          </cell>
          <cell r="E81">
            <v>1816</v>
          </cell>
          <cell r="F81">
            <v>1552</v>
          </cell>
          <cell r="G81">
            <v>2029</v>
          </cell>
          <cell r="H81">
            <v>1455</v>
          </cell>
          <cell r="I81">
            <v>2217</v>
          </cell>
          <cell r="J81">
            <v>2182</v>
          </cell>
          <cell r="K81">
            <v>1002</v>
          </cell>
          <cell r="L81">
            <v>2124</v>
          </cell>
          <cell r="M81">
            <v>1503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93">
          <cell r="B93">
            <v>125793.52</v>
          </cell>
          <cell r="C93">
            <v>139588.65</v>
          </cell>
          <cell r="D93">
            <v>112021.25</v>
          </cell>
          <cell r="E93">
            <v>144824.09</v>
          </cell>
          <cell r="F93">
            <v>148539.15</v>
          </cell>
          <cell r="G93">
            <v>165698.23999999999</v>
          </cell>
          <cell r="H93">
            <v>165549.48000000001</v>
          </cell>
          <cell r="I93">
            <v>154039.32</v>
          </cell>
          <cell r="J93">
            <v>156899.23000000001</v>
          </cell>
          <cell r="K93">
            <v>139641.98000000001</v>
          </cell>
          <cell r="L93">
            <v>133559.78</v>
          </cell>
          <cell r="M93">
            <v>143881.46</v>
          </cell>
        </row>
        <row r="94">
          <cell r="B94">
            <v>6607.95</v>
          </cell>
          <cell r="C94">
            <v>7294.5</v>
          </cell>
          <cell r="D94">
            <v>5580.62</v>
          </cell>
          <cell r="E94">
            <v>7085.63</v>
          </cell>
          <cell r="F94">
            <v>7028.52</v>
          </cell>
          <cell r="G94">
            <v>7270.78</v>
          </cell>
          <cell r="H94">
            <v>8422.24</v>
          </cell>
          <cell r="I94">
            <v>7168.43</v>
          </cell>
          <cell r="J94">
            <v>7580.79</v>
          </cell>
          <cell r="K94">
            <v>7216.1</v>
          </cell>
          <cell r="L94">
            <v>6343.96</v>
          </cell>
          <cell r="M94">
            <v>6784.34</v>
          </cell>
        </row>
        <row r="95">
          <cell r="B95">
            <v>199.19</v>
          </cell>
          <cell r="C95">
            <v>205.27</v>
          </cell>
          <cell r="D95">
            <v>206.5</v>
          </cell>
          <cell r="E95">
            <v>207.74</v>
          </cell>
          <cell r="F95">
            <v>208.99</v>
          </cell>
          <cell r="G95">
            <v>976.12</v>
          </cell>
          <cell r="H95">
            <v>302.14</v>
          </cell>
          <cell r="I95">
            <v>212.77</v>
          </cell>
          <cell r="J95">
            <v>214.05</v>
          </cell>
          <cell r="K95">
            <v>999.76</v>
          </cell>
          <cell r="L95">
            <v>309.45</v>
          </cell>
          <cell r="M95">
            <v>217.93</v>
          </cell>
        </row>
        <row r="96">
          <cell r="B96">
            <v>1726.08</v>
          </cell>
          <cell r="C96">
            <v>757.58</v>
          </cell>
          <cell r="D96">
            <v>762.11</v>
          </cell>
          <cell r="E96">
            <v>1372.63</v>
          </cell>
          <cell r="F96">
            <v>1001.45</v>
          </cell>
          <cell r="G96">
            <v>2377.75</v>
          </cell>
          <cell r="H96">
            <v>2360.5500000000002</v>
          </cell>
          <cell r="I96">
            <v>728.25</v>
          </cell>
          <cell r="J96">
            <v>879.16</v>
          </cell>
          <cell r="K96">
            <v>884.44</v>
          </cell>
          <cell r="L96">
            <v>1038.02</v>
          </cell>
          <cell r="M96">
            <v>804.31</v>
          </cell>
        </row>
        <row r="97">
          <cell r="B97">
            <v>295.08</v>
          </cell>
          <cell r="C97">
            <v>295.10000000000002</v>
          </cell>
          <cell r="D97">
            <v>296.87</v>
          </cell>
          <cell r="E97">
            <v>298.66000000000003</v>
          </cell>
          <cell r="F97">
            <v>300.45</v>
          </cell>
          <cell r="G97">
            <v>302.24</v>
          </cell>
          <cell r="H97">
            <v>304.06</v>
          </cell>
          <cell r="I97">
            <v>305.89</v>
          </cell>
          <cell r="J97">
            <v>307.72000000000003</v>
          </cell>
          <cell r="K97">
            <v>309.55</v>
          </cell>
          <cell r="L97">
            <v>311.42</v>
          </cell>
          <cell r="M97">
            <v>313.29000000000002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431.04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1062.08</v>
          </cell>
          <cell r="M108">
            <v>0</v>
          </cell>
        </row>
        <row r="111">
          <cell r="B111">
            <v>834</v>
          </cell>
          <cell r="C111">
            <v>834</v>
          </cell>
          <cell r="D111">
            <v>837</v>
          </cell>
          <cell r="E111">
            <v>838</v>
          </cell>
          <cell r="F111">
            <v>838</v>
          </cell>
          <cell r="G111">
            <v>838</v>
          </cell>
          <cell r="H111">
            <v>838</v>
          </cell>
          <cell r="I111">
            <v>838</v>
          </cell>
          <cell r="J111">
            <v>838</v>
          </cell>
          <cell r="K111">
            <v>838</v>
          </cell>
          <cell r="L111">
            <v>838</v>
          </cell>
          <cell r="M111">
            <v>841</v>
          </cell>
        </row>
        <row r="156">
          <cell r="B156">
            <v>1</v>
          </cell>
          <cell r="C156">
            <v>1</v>
          </cell>
          <cell r="D156">
            <v>1</v>
          </cell>
          <cell r="E156">
            <v>1</v>
          </cell>
          <cell r="F156">
            <v>1</v>
          </cell>
          <cell r="G156">
            <v>1</v>
          </cell>
          <cell r="H156">
            <v>1</v>
          </cell>
          <cell r="I156">
            <v>1</v>
          </cell>
          <cell r="J156">
            <v>1</v>
          </cell>
          <cell r="K156">
            <v>1</v>
          </cell>
          <cell r="L156">
            <v>1</v>
          </cell>
          <cell r="M156">
            <v>1</v>
          </cell>
        </row>
        <row r="158">
          <cell r="B158">
            <v>513</v>
          </cell>
          <cell r="C158">
            <v>513</v>
          </cell>
          <cell r="D158">
            <v>467</v>
          </cell>
          <cell r="E158">
            <v>461</v>
          </cell>
          <cell r="F158">
            <v>464</v>
          </cell>
          <cell r="G158">
            <v>462</v>
          </cell>
          <cell r="H158">
            <v>451</v>
          </cell>
          <cell r="I158">
            <v>451</v>
          </cell>
          <cell r="J158">
            <v>437</v>
          </cell>
          <cell r="K158">
            <v>466</v>
          </cell>
          <cell r="L158">
            <v>441</v>
          </cell>
          <cell r="M158">
            <v>532</v>
          </cell>
        </row>
        <row r="159">
          <cell r="B159">
            <v>126</v>
          </cell>
          <cell r="C159">
            <v>126</v>
          </cell>
          <cell r="D159">
            <v>126</v>
          </cell>
          <cell r="E159">
            <v>126</v>
          </cell>
          <cell r="F159">
            <v>126</v>
          </cell>
          <cell r="G159">
            <v>126</v>
          </cell>
          <cell r="H159">
            <v>126</v>
          </cell>
          <cell r="I159">
            <v>126</v>
          </cell>
          <cell r="J159">
            <v>126</v>
          </cell>
          <cell r="K159">
            <v>126</v>
          </cell>
          <cell r="L159">
            <v>127</v>
          </cell>
          <cell r="M159">
            <v>128</v>
          </cell>
        </row>
        <row r="187">
          <cell r="B187">
            <v>3</v>
          </cell>
          <cell r="C187">
            <v>3</v>
          </cell>
          <cell r="D187">
            <v>3</v>
          </cell>
          <cell r="E187">
            <v>3</v>
          </cell>
          <cell r="F187">
            <v>3</v>
          </cell>
          <cell r="G187">
            <v>2</v>
          </cell>
          <cell r="H187">
            <v>2</v>
          </cell>
          <cell r="I187">
            <v>2</v>
          </cell>
          <cell r="J187">
            <v>2</v>
          </cell>
          <cell r="K187">
            <v>2</v>
          </cell>
          <cell r="L187">
            <v>2</v>
          </cell>
          <cell r="M187">
            <v>3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</v>
          </cell>
          <cell r="C191">
            <v>1</v>
          </cell>
          <cell r="D191">
            <v>1</v>
          </cell>
          <cell r="E191">
            <v>1</v>
          </cell>
          <cell r="F191">
            <v>1</v>
          </cell>
          <cell r="G191">
            <v>1</v>
          </cell>
          <cell r="H191">
            <v>1</v>
          </cell>
          <cell r="I191">
            <v>1</v>
          </cell>
          <cell r="J191">
            <v>1</v>
          </cell>
          <cell r="K191">
            <v>1</v>
          </cell>
          <cell r="L191">
            <v>1</v>
          </cell>
          <cell r="M191">
            <v>1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203">
          <cell r="B203">
            <v>834</v>
          </cell>
          <cell r="C203">
            <v>834</v>
          </cell>
          <cell r="D203">
            <v>837</v>
          </cell>
          <cell r="E203">
            <v>838</v>
          </cell>
          <cell r="F203">
            <v>838</v>
          </cell>
          <cell r="G203">
            <v>838</v>
          </cell>
          <cell r="H203">
            <v>838</v>
          </cell>
          <cell r="I203">
            <v>838</v>
          </cell>
          <cell r="J203">
            <v>838</v>
          </cell>
          <cell r="K203">
            <v>838</v>
          </cell>
          <cell r="L203">
            <v>838</v>
          </cell>
          <cell r="M203">
            <v>841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4AED9-4438-4E7A-971F-D3D33561331C}">
  <sheetPr>
    <tabColor rgb="FFFFFF00"/>
  </sheetPr>
  <dimension ref="A1:AB228"/>
  <sheetViews>
    <sheetView tabSelected="1" topLeftCell="A208" zoomScaleNormal="100" workbookViewId="0">
      <selection activeCell="D224" sqref="D224"/>
    </sheetView>
  </sheetViews>
  <sheetFormatPr baseColWidth="10" defaultColWidth="11.42578125" defaultRowHeight="15" x14ac:dyDescent="0.25"/>
  <cols>
    <col min="1" max="1" width="7.85546875" style="4" customWidth="1"/>
    <col min="2" max="2" width="21.42578125" style="5" customWidth="1"/>
    <col min="3" max="3" width="38.140625" style="4" customWidth="1"/>
    <col min="4" max="9" width="14" style="4" customWidth="1"/>
    <col min="10" max="10" width="13.85546875" style="4" customWidth="1"/>
    <col min="11" max="11" width="13.140625" style="4" customWidth="1"/>
    <col min="12" max="12" width="14.28515625" style="4" customWidth="1"/>
    <col min="13" max="13" width="14.42578125" style="4" customWidth="1"/>
    <col min="14" max="14" width="13" style="4" customWidth="1"/>
    <col min="15" max="15" width="13.5703125" style="4" customWidth="1"/>
    <col min="16" max="16" width="3.5703125" style="3" customWidth="1"/>
    <col min="17" max="16384" width="11.42578125" style="4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22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5.75" thickBot="1" x14ac:dyDescent="0.3"/>
    <row r="6" spans="1:16" s="11" customFormat="1" ht="15.75" thickBot="1" x14ac:dyDescent="0.3">
      <c r="A6" s="6" t="s">
        <v>1</v>
      </c>
      <c r="B6" s="7" t="s">
        <v>2</v>
      </c>
      <c r="C6" s="8"/>
      <c r="D6" s="6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10"/>
    </row>
    <row r="7" spans="1:16" x14ac:dyDescent="0.25">
      <c r="A7" s="12" t="s">
        <v>15</v>
      </c>
      <c r="B7" s="13" t="s">
        <v>16</v>
      </c>
      <c r="C7" s="14" t="s">
        <v>17</v>
      </c>
      <c r="D7" s="15">
        <f>+[1]PIGOO!B65</f>
        <v>17241</v>
      </c>
      <c r="E7" s="15">
        <f>+[1]PIGOO!C65</f>
        <v>13724</v>
      </c>
      <c r="F7" s="15">
        <f>+[1]PIGOO!D65</f>
        <v>18354</v>
      </c>
      <c r="G7" s="15">
        <f>+[1]PIGOO!E65</f>
        <v>20365</v>
      </c>
      <c r="H7" s="15">
        <f>+[1]PIGOO!F65</f>
        <v>23153</v>
      </c>
      <c r="I7" s="15">
        <f>+[1]PIGOO!G65</f>
        <v>22533</v>
      </c>
      <c r="J7" s="15">
        <f>+[1]PIGOO!H65</f>
        <v>21341</v>
      </c>
      <c r="K7" s="15">
        <f>+[1]PIGOO!I65</f>
        <v>19494</v>
      </c>
      <c r="L7" s="15">
        <f>+[1]PIGOO!J65</f>
        <v>17337</v>
      </c>
      <c r="M7" s="15">
        <f>+[1]PIGOO!K65</f>
        <v>16680</v>
      </c>
      <c r="N7" s="15">
        <f>+[1]PIGOO!L65</f>
        <v>15385</v>
      </c>
      <c r="O7" s="15">
        <f>+[1]PIGOO!M65</f>
        <v>15214</v>
      </c>
      <c r="P7" s="16">
        <v>1</v>
      </c>
    </row>
    <row r="8" spans="1:16" ht="15.75" thickBot="1" x14ac:dyDescent="0.3">
      <c r="A8" s="17"/>
      <c r="B8" s="18"/>
      <c r="C8" s="19" t="s">
        <v>18</v>
      </c>
      <c r="D8" s="20">
        <v>18646</v>
      </c>
      <c r="E8" s="21">
        <v>17905</v>
      </c>
      <c r="F8" s="21">
        <v>20426</v>
      </c>
      <c r="G8" s="22">
        <v>21747</v>
      </c>
      <c r="H8" s="22">
        <v>23205</v>
      </c>
      <c r="I8" s="23">
        <v>23794</v>
      </c>
      <c r="J8" s="23">
        <v>21084</v>
      </c>
      <c r="K8" s="24">
        <v>20179</v>
      </c>
      <c r="L8" s="21">
        <v>20268</v>
      </c>
      <c r="M8" s="21">
        <v>19297</v>
      </c>
      <c r="N8" s="21">
        <v>17481</v>
      </c>
      <c r="O8" s="21">
        <v>16588</v>
      </c>
    </row>
    <row r="9" spans="1:16" x14ac:dyDescent="0.25">
      <c r="B9" s="18"/>
      <c r="C9" s="25" t="s">
        <v>19</v>
      </c>
      <c r="D9" s="26">
        <f>(D7/D8)-1</f>
        <v>-7.5351281776252277E-2</v>
      </c>
      <c r="E9" s="26">
        <f t="shared" ref="E9:J9" si="0">(E7/E8)-1</f>
        <v>-0.23351019268360795</v>
      </c>
      <c r="F9" s="26">
        <f t="shared" si="0"/>
        <v>-0.10143934201507887</v>
      </c>
      <c r="G9" s="26">
        <f t="shared" si="0"/>
        <v>-6.3548995263714492E-2</v>
      </c>
      <c r="H9" s="26">
        <f t="shared" si="0"/>
        <v>-2.2408963585434094E-3</v>
      </c>
      <c r="I9" s="26">
        <f t="shared" si="0"/>
        <v>-5.2996553753047015E-2</v>
      </c>
      <c r="J9" s="26">
        <f t="shared" si="0"/>
        <v>1.2189337886548968E-2</v>
      </c>
      <c r="K9" s="27">
        <f>(K7/K8)-1</f>
        <v>-3.3946181674017528E-2</v>
      </c>
      <c r="L9" s="26">
        <f t="shared" ref="L9:O9" si="1">(L7/L8)-1</f>
        <v>-0.14461219656601543</v>
      </c>
      <c r="M9" s="26">
        <f t="shared" si="1"/>
        <v>-0.13561693527491325</v>
      </c>
      <c r="N9" s="26">
        <f t="shared" si="1"/>
        <v>-0.11990160745952749</v>
      </c>
      <c r="O9" s="26">
        <f t="shared" si="1"/>
        <v>-8.2830962141306919E-2</v>
      </c>
    </row>
    <row r="10" spans="1:16" x14ac:dyDescent="0.25">
      <c r="B10" s="18"/>
      <c r="C10" s="28" t="s">
        <v>20</v>
      </c>
      <c r="D10" s="29">
        <f>(D11/D12)-1</f>
        <v>-7.5351281776252277E-2</v>
      </c>
      <c r="E10" s="29">
        <f t="shared" ref="E10:J10" si="2">(E11/E12)-1</f>
        <v>-0.15282755601761921</v>
      </c>
      <c r="F10" s="29">
        <f t="shared" si="2"/>
        <v>-0.13440511083419626</v>
      </c>
      <c r="G10" s="29">
        <f t="shared" si="2"/>
        <v>-0.11483156343681722</v>
      </c>
      <c r="H10" s="29">
        <f t="shared" si="2"/>
        <v>-8.9199344641858525E-2</v>
      </c>
      <c r="I10" s="29">
        <f t="shared" si="2"/>
        <v>-8.2347700898005916E-2</v>
      </c>
      <c r="J10" s="29">
        <f t="shared" si="2"/>
        <v>-6.8770562711587324E-2</v>
      </c>
      <c r="K10" s="30">
        <f>(K11/K12)-1</f>
        <v>-6.4562298635813753E-2</v>
      </c>
      <c r="L10" s="29">
        <f t="shared" ref="L10:O10" si="3">(L11/L12)-1</f>
        <v>-7.3226740149743175E-2</v>
      </c>
      <c r="M10" s="29">
        <f t="shared" si="3"/>
        <v>-7.9055535920910525E-2</v>
      </c>
      <c r="N10" s="29">
        <f t="shared" si="3"/>
        <v>-8.2242715326381943E-2</v>
      </c>
      <c r="O10" s="29">
        <f t="shared" si="3"/>
        <v>-8.2283268223755313E-2</v>
      </c>
    </row>
    <row r="11" spans="1:16" x14ac:dyDescent="0.25">
      <c r="B11" s="18"/>
      <c r="C11" s="25" t="s">
        <v>21</v>
      </c>
      <c r="D11" s="31">
        <f>+D7</f>
        <v>17241</v>
      </c>
      <c r="E11" s="31">
        <f>D11+E7</f>
        <v>30965</v>
      </c>
      <c r="F11" s="31">
        <f>E11+F7</f>
        <v>49319</v>
      </c>
      <c r="G11" s="31">
        <f t="shared" ref="G11:O12" si="4">F11+G7</f>
        <v>69684</v>
      </c>
      <c r="H11" s="31">
        <f t="shared" si="4"/>
        <v>92837</v>
      </c>
      <c r="I11" s="31">
        <f t="shared" si="4"/>
        <v>115370</v>
      </c>
      <c r="J11" s="31">
        <f t="shared" si="4"/>
        <v>136711</v>
      </c>
      <c r="K11" s="31">
        <f t="shared" si="4"/>
        <v>156205</v>
      </c>
      <c r="L11" s="31">
        <f t="shared" si="4"/>
        <v>173542</v>
      </c>
      <c r="M11" s="31">
        <f t="shared" si="4"/>
        <v>190222</v>
      </c>
      <c r="N11" s="31">
        <f t="shared" si="4"/>
        <v>205607</v>
      </c>
      <c r="O11" s="31">
        <f t="shared" si="4"/>
        <v>220821</v>
      </c>
    </row>
    <row r="12" spans="1:16" ht="15.75" thickBot="1" x14ac:dyDescent="0.3">
      <c r="B12" s="32"/>
      <c r="C12" s="33" t="s">
        <v>22</v>
      </c>
      <c r="D12" s="21">
        <f>+D8</f>
        <v>18646</v>
      </c>
      <c r="E12" s="21">
        <f>D12+E8</f>
        <v>36551</v>
      </c>
      <c r="F12" s="21">
        <f t="shared" ref="F12" si="5">E12+F8</f>
        <v>56977</v>
      </c>
      <c r="G12" s="21">
        <f t="shared" si="4"/>
        <v>78724</v>
      </c>
      <c r="H12" s="21">
        <f t="shared" si="4"/>
        <v>101929</v>
      </c>
      <c r="I12" s="21">
        <f t="shared" si="4"/>
        <v>125723</v>
      </c>
      <c r="J12" s="21">
        <f t="shared" si="4"/>
        <v>146807</v>
      </c>
      <c r="K12" s="21">
        <f t="shared" si="4"/>
        <v>166986</v>
      </c>
      <c r="L12" s="21">
        <f t="shared" si="4"/>
        <v>187254</v>
      </c>
      <c r="M12" s="21">
        <f t="shared" si="4"/>
        <v>206551</v>
      </c>
      <c r="N12" s="21">
        <f t="shared" si="4"/>
        <v>224032</v>
      </c>
      <c r="O12" s="21">
        <f t="shared" si="4"/>
        <v>240620</v>
      </c>
    </row>
    <row r="13" spans="1:16" x14ac:dyDescent="0.25">
      <c r="A13" s="12" t="s">
        <v>15</v>
      </c>
      <c r="B13" s="34" t="s">
        <v>23</v>
      </c>
      <c r="C13" s="35" t="s">
        <v>17</v>
      </c>
      <c r="D13" s="36">
        <f>+[1]PIGOO!B71</f>
        <v>9962</v>
      </c>
      <c r="E13" s="36">
        <f>+[1]PIGOO!C71</f>
        <v>11563</v>
      </c>
      <c r="F13" s="36">
        <f>+[1]PIGOO!D71</f>
        <v>6389</v>
      </c>
      <c r="G13" s="36">
        <f>+[1]PIGOO!E71</f>
        <v>12385</v>
      </c>
      <c r="H13" s="36">
        <f>+[1]PIGOO!F71</f>
        <v>12834</v>
      </c>
      <c r="I13" s="36">
        <f>+[1]PIGOO!G71</f>
        <v>15154</v>
      </c>
      <c r="J13" s="36">
        <f>+[1]PIGOO!H71</f>
        <v>14802</v>
      </c>
      <c r="K13" s="36">
        <f>+[1]PIGOO!I71</f>
        <v>12815</v>
      </c>
      <c r="L13" s="36">
        <f>+[1]PIGOO!J71</f>
        <v>13269</v>
      </c>
      <c r="M13" s="36">
        <f>+[1]PIGOO!K71</f>
        <v>11027</v>
      </c>
      <c r="N13" s="36">
        <f>+[1]PIGOO!L71</f>
        <v>10018</v>
      </c>
      <c r="O13" s="36">
        <f>+[1]PIGOO!M71</f>
        <v>11176</v>
      </c>
      <c r="P13" s="16">
        <v>2</v>
      </c>
    </row>
    <row r="14" spans="1:16" ht="15.75" thickBot="1" x14ac:dyDescent="0.3">
      <c r="A14" s="17"/>
      <c r="B14" s="37"/>
      <c r="C14" s="38" t="s">
        <v>18</v>
      </c>
      <c r="D14" s="39">
        <v>11964</v>
      </c>
      <c r="E14" s="40">
        <v>11916</v>
      </c>
      <c r="F14" s="40">
        <v>10448</v>
      </c>
      <c r="G14" s="40">
        <v>12608</v>
      </c>
      <c r="H14" s="41">
        <v>12947</v>
      </c>
      <c r="I14" s="40">
        <v>12562</v>
      </c>
      <c r="J14" s="40">
        <v>15604</v>
      </c>
      <c r="K14" s="42">
        <v>12070</v>
      </c>
      <c r="L14" s="40">
        <v>12914</v>
      </c>
      <c r="M14" s="40">
        <v>12180</v>
      </c>
      <c r="N14" s="40">
        <v>11242</v>
      </c>
      <c r="O14" s="40">
        <v>12255</v>
      </c>
    </row>
    <row r="15" spans="1:16" x14ac:dyDescent="0.25">
      <c r="B15" s="37"/>
      <c r="C15" s="25" t="s">
        <v>19</v>
      </c>
      <c r="D15" s="26">
        <f>(D13/D14)-1</f>
        <v>-0.16733533935138745</v>
      </c>
      <c r="E15" s="26">
        <f t="shared" ref="E15:J15" si="6">(E13/E14)-1</f>
        <v>-2.9624034911043928E-2</v>
      </c>
      <c r="F15" s="26">
        <f t="shared" si="6"/>
        <v>-0.38849540581929554</v>
      </c>
      <c r="G15" s="26">
        <f t="shared" si="6"/>
        <v>-1.7687182741116803E-2</v>
      </c>
      <c r="H15" s="26">
        <f t="shared" si="6"/>
        <v>-8.7278906310341853E-3</v>
      </c>
      <c r="I15" s="26">
        <f t="shared" si="6"/>
        <v>0.2063365706097755</v>
      </c>
      <c r="J15" s="26">
        <f t="shared" si="6"/>
        <v>-5.1397077672391656E-2</v>
      </c>
      <c r="K15" s="27">
        <f>(K13/K14)-1</f>
        <v>6.1723280861640362E-2</v>
      </c>
      <c r="L15" s="26">
        <f t="shared" ref="L15:O15" si="7">(L13/L14)-1</f>
        <v>2.7489546228898876E-2</v>
      </c>
      <c r="M15" s="26">
        <f t="shared" si="7"/>
        <v>-9.4663382594417089E-2</v>
      </c>
      <c r="N15" s="26">
        <f t="shared" si="7"/>
        <v>-0.10887742394591715</v>
      </c>
      <c r="O15" s="26">
        <f t="shared" si="7"/>
        <v>-8.8045695634434873E-2</v>
      </c>
    </row>
    <row r="16" spans="1:16" x14ac:dyDescent="0.25">
      <c r="B16" s="37"/>
      <c r="C16" s="43" t="s">
        <v>20</v>
      </c>
      <c r="D16" s="44">
        <f>(D17/D18)-1</f>
        <v>-0.16733533935138745</v>
      </c>
      <c r="E16" s="44">
        <f t="shared" ref="E16:J16" si="8">(E17/E18)-1</f>
        <v>-9.8618090452261331E-2</v>
      </c>
      <c r="F16" s="44">
        <f t="shared" si="8"/>
        <v>-0.18684455837800051</v>
      </c>
      <c r="G16" s="44">
        <f t="shared" si="8"/>
        <v>-0.14140531787966593</v>
      </c>
      <c r="H16" s="44">
        <f t="shared" si="8"/>
        <v>-0.11271980361705325</v>
      </c>
      <c r="I16" s="44">
        <f t="shared" si="8"/>
        <v>-5.7395265373731852E-2</v>
      </c>
      <c r="J16" s="44">
        <f t="shared" si="8"/>
        <v>-5.6332269531737977E-2</v>
      </c>
      <c r="K16" s="45">
        <f>(K17/K18)-1</f>
        <v>-4.2099901117669924E-2</v>
      </c>
      <c r="L16" s="44">
        <f t="shared" ref="L16:O16" si="9">(L17/L18)-1</f>
        <v>-3.4149319225359021E-2</v>
      </c>
      <c r="M16" s="44">
        <f t="shared" si="9"/>
        <v>-4.0035779032528529E-2</v>
      </c>
      <c r="N16" s="44">
        <f t="shared" si="9"/>
        <v>-4.5707376058041094E-2</v>
      </c>
      <c r="O16" s="44">
        <f t="shared" si="9"/>
        <v>-4.9196422567413078E-2</v>
      </c>
    </row>
    <row r="17" spans="1:16" x14ac:dyDescent="0.25">
      <c r="B17" s="37"/>
      <c r="C17" s="25" t="s">
        <v>21</v>
      </c>
      <c r="D17" s="31">
        <f>D13</f>
        <v>9962</v>
      </c>
      <c r="E17" s="31">
        <f>D17+E13</f>
        <v>21525</v>
      </c>
      <c r="F17" s="31">
        <f t="shared" ref="F17:O18" si="10">E17+F13</f>
        <v>27914</v>
      </c>
      <c r="G17" s="31">
        <f t="shared" si="10"/>
        <v>40299</v>
      </c>
      <c r="H17" s="31">
        <f t="shared" si="10"/>
        <v>53133</v>
      </c>
      <c r="I17" s="31">
        <f t="shared" si="10"/>
        <v>68287</v>
      </c>
      <c r="J17" s="31">
        <f t="shared" si="10"/>
        <v>83089</v>
      </c>
      <c r="K17" s="31">
        <f t="shared" si="10"/>
        <v>95904</v>
      </c>
      <c r="L17" s="31">
        <f t="shared" si="10"/>
        <v>109173</v>
      </c>
      <c r="M17" s="31">
        <f t="shared" si="10"/>
        <v>120200</v>
      </c>
      <c r="N17" s="31">
        <f t="shared" si="10"/>
        <v>130218</v>
      </c>
      <c r="O17" s="31">
        <f t="shared" si="10"/>
        <v>141394</v>
      </c>
    </row>
    <row r="18" spans="1:16" ht="15.75" thickBot="1" x14ac:dyDescent="0.3">
      <c r="B18" s="46"/>
      <c r="C18" s="47" t="s">
        <v>22</v>
      </c>
      <c r="D18" s="40">
        <f>D14</f>
        <v>11964</v>
      </c>
      <c r="E18" s="40">
        <f>D18+E14</f>
        <v>23880</v>
      </c>
      <c r="F18" s="40">
        <f t="shared" si="10"/>
        <v>34328</v>
      </c>
      <c r="G18" s="40">
        <f t="shared" si="10"/>
        <v>46936</v>
      </c>
      <c r="H18" s="40">
        <f t="shared" si="10"/>
        <v>59883</v>
      </c>
      <c r="I18" s="40">
        <f t="shared" si="10"/>
        <v>72445</v>
      </c>
      <c r="J18" s="40">
        <f t="shared" si="10"/>
        <v>88049</v>
      </c>
      <c r="K18" s="40">
        <f t="shared" si="10"/>
        <v>100119</v>
      </c>
      <c r="L18" s="40">
        <f t="shared" si="10"/>
        <v>113033</v>
      </c>
      <c r="M18" s="40">
        <f t="shared" si="10"/>
        <v>125213</v>
      </c>
      <c r="N18" s="40">
        <f t="shared" si="10"/>
        <v>136455</v>
      </c>
      <c r="O18" s="40">
        <f t="shared" si="10"/>
        <v>148710</v>
      </c>
    </row>
    <row r="19" spans="1:16" ht="15" customHeight="1" x14ac:dyDescent="0.25">
      <c r="A19" s="12" t="s">
        <v>15</v>
      </c>
      <c r="B19" s="34" t="s">
        <v>24</v>
      </c>
      <c r="C19" s="35" t="s">
        <v>17</v>
      </c>
      <c r="D19" s="36">
        <f>+[1]PIGOO!B75+[1]PIGOO!B76</f>
        <v>132</v>
      </c>
      <c r="E19" s="36">
        <f>+[1]PIGOO!C75+[1]PIGOO!C76</f>
        <v>48</v>
      </c>
      <c r="F19" s="36">
        <f>+[1]PIGOO!D75+[1]PIGOO!D76</f>
        <v>59</v>
      </c>
      <c r="G19" s="36">
        <f>+[1]PIGOO!E75+[1]PIGOO!E76</f>
        <v>130</v>
      </c>
      <c r="H19" s="36">
        <f>+[1]PIGOO!F75+[1]PIGOO!F76</f>
        <v>94</v>
      </c>
      <c r="I19" s="36">
        <f>+[1]PIGOO!G75+[1]PIGOO!G76</f>
        <v>187</v>
      </c>
      <c r="J19" s="36">
        <f>+[1]PIGOO!H75+[1]PIGOO!H76</f>
        <v>155</v>
      </c>
      <c r="K19" s="36">
        <f>+[1]PIGOO!I75+[1]PIGOO!I76</f>
        <v>31</v>
      </c>
      <c r="L19" s="36">
        <f>+[1]PIGOO!J75+[1]PIGOO!J76</f>
        <v>44</v>
      </c>
      <c r="M19" s="36">
        <f>+[1]PIGOO!K75+[1]PIGOO!K76</f>
        <v>65</v>
      </c>
      <c r="N19" s="36">
        <f>+[1]PIGOO!L75+[1]PIGOO!L76</f>
        <v>65</v>
      </c>
      <c r="O19" s="36">
        <f>+[1]PIGOO!M75+[1]PIGOO!M76</f>
        <v>52</v>
      </c>
      <c r="P19" s="16">
        <v>22</v>
      </c>
    </row>
    <row r="20" spans="1:16" ht="15.75" thickBot="1" x14ac:dyDescent="0.3">
      <c r="A20" s="17"/>
      <c r="B20" s="37"/>
      <c r="C20" s="38" t="s">
        <v>18</v>
      </c>
      <c r="D20" s="39">
        <v>18</v>
      </c>
      <c r="E20" s="40">
        <v>18</v>
      </c>
      <c r="F20" s="40">
        <v>28</v>
      </c>
      <c r="G20" s="40">
        <v>42</v>
      </c>
      <c r="H20" s="41">
        <v>42</v>
      </c>
      <c r="I20" s="40">
        <v>40</v>
      </c>
      <c r="J20" s="40">
        <v>224</v>
      </c>
      <c r="K20" s="42">
        <v>61</v>
      </c>
      <c r="L20" s="40">
        <v>185</v>
      </c>
      <c r="M20" s="40">
        <v>194</v>
      </c>
      <c r="N20" s="40">
        <v>41</v>
      </c>
      <c r="O20" s="40">
        <v>196</v>
      </c>
    </row>
    <row r="21" spans="1:16" x14ac:dyDescent="0.25">
      <c r="B21" s="37"/>
      <c r="C21" s="25" t="s">
        <v>19</v>
      </c>
      <c r="D21" s="26">
        <f>(D19/D20)-1</f>
        <v>6.333333333333333</v>
      </c>
      <c r="E21" s="26">
        <f t="shared" ref="E21:J21" si="11">(E19/E20)-1</f>
        <v>1.6666666666666665</v>
      </c>
      <c r="F21" s="26">
        <f t="shared" si="11"/>
        <v>1.1071428571428572</v>
      </c>
      <c r="G21" s="26">
        <f t="shared" si="11"/>
        <v>2.0952380952380953</v>
      </c>
      <c r="H21" s="26">
        <f t="shared" si="11"/>
        <v>1.2380952380952381</v>
      </c>
      <c r="I21" s="26">
        <f t="shared" si="11"/>
        <v>3.6749999999999998</v>
      </c>
      <c r="J21" s="26">
        <f t="shared" si="11"/>
        <v>-0.3080357142857143</v>
      </c>
      <c r="K21" s="27">
        <f>(K19/K20)-1</f>
        <v>-0.49180327868852458</v>
      </c>
      <c r="L21" s="26">
        <f t="shared" ref="L21:O21" si="12">(L19/L20)-1</f>
        <v>-0.76216216216216215</v>
      </c>
      <c r="M21" s="26">
        <f t="shared" si="12"/>
        <v>-0.6649484536082475</v>
      </c>
      <c r="N21" s="26">
        <f t="shared" si="12"/>
        <v>0.58536585365853666</v>
      </c>
      <c r="O21" s="26">
        <f t="shared" si="12"/>
        <v>-0.73469387755102034</v>
      </c>
    </row>
    <row r="22" spans="1:16" x14ac:dyDescent="0.25">
      <c r="B22" s="37"/>
      <c r="C22" s="43" t="s">
        <v>20</v>
      </c>
      <c r="D22" s="44">
        <f>(D23/D24)-1</f>
        <v>6.333333333333333</v>
      </c>
      <c r="E22" s="44">
        <f t="shared" ref="E22:J22" si="13">(E23/E24)-1</f>
        <v>4</v>
      </c>
      <c r="F22" s="44">
        <f t="shared" si="13"/>
        <v>2.734375</v>
      </c>
      <c r="G22" s="44">
        <f t="shared" si="13"/>
        <v>2.4811320754716979</v>
      </c>
      <c r="H22" s="44">
        <f t="shared" si="13"/>
        <v>2.1283783783783785</v>
      </c>
      <c r="I22" s="44">
        <f t="shared" si="13"/>
        <v>2.4574468085106385</v>
      </c>
      <c r="J22" s="44">
        <f t="shared" si="13"/>
        <v>0.95388349514563098</v>
      </c>
      <c r="K22" s="45">
        <f>(K23/K24)-1</f>
        <v>0.76744186046511631</v>
      </c>
      <c r="L22" s="44">
        <f t="shared" ref="L22:O22" si="14">(L23/L24)-1</f>
        <v>0.33738601823708203</v>
      </c>
      <c r="M22" s="44">
        <f t="shared" si="14"/>
        <v>0.10915492957746475</v>
      </c>
      <c r="N22" s="44">
        <f t="shared" si="14"/>
        <v>0.13101903695408734</v>
      </c>
      <c r="O22" s="44">
        <f t="shared" si="14"/>
        <v>-2.4793388429752095E-2</v>
      </c>
    </row>
    <row r="23" spans="1:16" x14ac:dyDescent="0.25">
      <c r="B23" s="37"/>
      <c r="C23" s="25" t="s">
        <v>21</v>
      </c>
      <c r="D23" s="31">
        <f>D19</f>
        <v>132</v>
      </c>
      <c r="E23" s="31">
        <f>D23+E19</f>
        <v>180</v>
      </c>
      <c r="F23" s="31">
        <f>E23+F19</f>
        <v>239</v>
      </c>
      <c r="G23" s="31">
        <f t="shared" ref="G23:J24" si="15">F23+G19</f>
        <v>369</v>
      </c>
      <c r="H23" s="31">
        <f t="shared" si="15"/>
        <v>463</v>
      </c>
      <c r="I23" s="31">
        <f t="shared" si="15"/>
        <v>650</v>
      </c>
      <c r="J23" s="31">
        <f t="shared" si="15"/>
        <v>805</v>
      </c>
      <c r="K23" s="31">
        <f>J23+K19</f>
        <v>836</v>
      </c>
      <c r="L23" s="31">
        <f t="shared" ref="L23:O24" si="16">K23+L19</f>
        <v>880</v>
      </c>
      <c r="M23" s="31">
        <f t="shared" si="16"/>
        <v>945</v>
      </c>
      <c r="N23" s="31">
        <f t="shared" si="16"/>
        <v>1010</v>
      </c>
      <c r="O23" s="31">
        <f t="shared" si="16"/>
        <v>1062</v>
      </c>
    </row>
    <row r="24" spans="1:16" ht="15.75" thickBot="1" x14ac:dyDescent="0.3">
      <c r="B24" s="46"/>
      <c r="C24" s="47" t="s">
        <v>22</v>
      </c>
      <c r="D24" s="40">
        <f>D20</f>
        <v>18</v>
      </c>
      <c r="E24" s="40">
        <f>D24+E20</f>
        <v>36</v>
      </c>
      <c r="F24" s="40">
        <f t="shared" ref="F24" si="17">E24+F20</f>
        <v>64</v>
      </c>
      <c r="G24" s="40">
        <f t="shared" si="15"/>
        <v>106</v>
      </c>
      <c r="H24" s="40">
        <f t="shared" si="15"/>
        <v>148</v>
      </c>
      <c r="I24" s="40">
        <f t="shared" si="15"/>
        <v>188</v>
      </c>
      <c r="J24" s="40">
        <f t="shared" si="15"/>
        <v>412</v>
      </c>
      <c r="K24" s="40">
        <f>J24+K20</f>
        <v>473</v>
      </c>
      <c r="L24" s="40">
        <f t="shared" si="16"/>
        <v>658</v>
      </c>
      <c r="M24" s="40">
        <f t="shared" si="16"/>
        <v>852</v>
      </c>
      <c r="N24" s="40">
        <f t="shared" si="16"/>
        <v>893</v>
      </c>
      <c r="O24" s="40">
        <f t="shared" si="16"/>
        <v>1089</v>
      </c>
    </row>
    <row r="25" spans="1:16" ht="15" customHeight="1" x14ac:dyDescent="0.25">
      <c r="A25" s="12" t="s">
        <v>15</v>
      </c>
      <c r="B25" s="34" t="s">
        <v>25</v>
      </c>
      <c r="C25" s="48" t="s">
        <v>17</v>
      </c>
      <c r="D25" s="36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6" ht="15.75" thickBot="1" x14ac:dyDescent="0.3">
      <c r="A26" s="17"/>
      <c r="B26" s="37"/>
      <c r="C26" s="38" t="s">
        <v>18</v>
      </c>
      <c r="D26" s="39">
        <v>0</v>
      </c>
      <c r="E26" s="40">
        <v>0</v>
      </c>
      <c r="F26" s="40">
        <v>0</v>
      </c>
      <c r="G26" s="40">
        <v>0</v>
      </c>
      <c r="H26" s="41">
        <v>0</v>
      </c>
      <c r="I26" s="40">
        <v>0</v>
      </c>
      <c r="J26" s="40">
        <v>0</v>
      </c>
      <c r="K26" s="42">
        <v>0</v>
      </c>
      <c r="L26" s="40">
        <v>0</v>
      </c>
      <c r="M26" s="40">
        <v>0</v>
      </c>
      <c r="N26" s="40">
        <v>0</v>
      </c>
      <c r="O26" s="40">
        <v>0</v>
      </c>
    </row>
    <row r="27" spans="1:16" x14ac:dyDescent="0.25">
      <c r="B27" s="37"/>
      <c r="C27" s="25" t="s">
        <v>19</v>
      </c>
      <c r="D27" s="26" t="e">
        <f>(D25/D26)-1</f>
        <v>#DIV/0!</v>
      </c>
      <c r="E27" s="26" t="e">
        <f t="shared" ref="E27:J27" si="18">(E25/E26)-1</f>
        <v>#DIV/0!</v>
      </c>
      <c r="F27" s="26" t="e">
        <f t="shared" si="18"/>
        <v>#DIV/0!</v>
      </c>
      <c r="G27" s="26" t="e">
        <f t="shared" si="18"/>
        <v>#DIV/0!</v>
      </c>
      <c r="H27" s="26" t="e">
        <f t="shared" si="18"/>
        <v>#DIV/0!</v>
      </c>
      <c r="I27" s="26" t="e">
        <f t="shared" si="18"/>
        <v>#DIV/0!</v>
      </c>
      <c r="J27" s="26" t="e">
        <f t="shared" si="18"/>
        <v>#DIV/0!</v>
      </c>
      <c r="K27" s="27" t="e">
        <f>(K25/K26)-1</f>
        <v>#DIV/0!</v>
      </c>
      <c r="L27" s="26" t="e">
        <f t="shared" ref="L27:O27" si="19">(L25/L26)-1</f>
        <v>#DIV/0!</v>
      </c>
      <c r="M27" s="26" t="e">
        <f t="shared" si="19"/>
        <v>#DIV/0!</v>
      </c>
      <c r="N27" s="26" t="e">
        <f t="shared" si="19"/>
        <v>#DIV/0!</v>
      </c>
      <c r="O27" s="26" t="e">
        <f t="shared" si="19"/>
        <v>#DIV/0!</v>
      </c>
    </row>
    <row r="28" spans="1:16" x14ac:dyDescent="0.25">
      <c r="B28" s="37"/>
      <c r="C28" s="43" t="s">
        <v>20</v>
      </c>
      <c r="D28" s="44" t="e">
        <f>(D29/D30)-1</f>
        <v>#DIV/0!</v>
      </c>
      <c r="E28" s="44" t="e">
        <f t="shared" ref="E28:J28" si="20">(E29/E30)-1</f>
        <v>#DIV/0!</v>
      </c>
      <c r="F28" s="44" t="e">
        <f t="shared" si="20"/>
        <v>#DIV/0!</v>
      </c>
      <c r="G28" s="44" t="e">
        <f t="shared" si="20"/>
        <v>#DIV/0!</v>
      </c>
      <c r="H28" s="44" t="e">
        <f t="shared" si="20"/>
        <v>#DIV/0!</v>
      </c>
      <c r="I28" s="44" t="e">
        <f t="shared" si="20"/>
        <v>#DIV/0!</v>
      </c>
      <c r="J28" s="44" t="e">
        <f t="shared" si="20"/>
        <v>#DIV/0!</v>
      </c>
      <c r="K28" s="45" t="e">
        <f>(K29/K30)-1</f>
        <v>#DIV/0!</v>
      </c>
      <c r="L28" s="44" t="e">
        <f t="shared" ref="L28:O28" si="21">(L29/L30)-1</f>
        <v>#DIV/0!</v>
      </c>
      <c r="M28" s="44" t="e">
        <f t="shared" si="21"/>
        <v>#DIV/0!</v>
      </c>
      <c r="N28" s="44" t="e">
        <f t="shared" si="21"/>
        <v>#DIV/0!</v>
      </c>
      <c r="O28" s="44" t="e">
        <f t="shared" si="21"/>
        <v>#DIV/0!</v>
      </c>
    </row>
    <row r="29" spans="1:16" x14ac:dyDescent="0.25">
      <c r="B29" s="37"/>
      <c r="C29" s="25" t="s">
        <v>26</v>
      </c>
      <c r="D29" s="31">
        <f>D25</f>
        <v>0</v>
      </c>
      <c r="E29" s="31">
        <f>D29+E25</f>
        <v>0</v>
      </c>
      <c r="F29" s="31">
        <f>E29+F25</f>
        <v>0</v>
      </c>
      <c r="G29" s="31">
        <f t="shared" ref="G29:J30" si="22">F29+G25</f>
        <v>0</v>
      </c>
      <c r="H29" s="31">
        <f t="shared" si="22"/>
        <v>0</v>
      </c>
      <c r="I29" s="31">
        <f t="shared" si="22"/>
        <v>0</v>
      </c>
      <c r="J29" s="31">
        <f t="shared" si="22"/>
        <v>0</v>
      </c>
      <c r="K29" s="31">
        <f>J29+K25</f>
        <v>0</v>
      </c>
      <c r="L29" s="31">
        <f t="shared" ref="L29:O30" si="23">K29+L25</f>
        <v>0</v>
      </c>
      <c r="M29" s="31">
        <f t="shared" si="23"/>
        <v>0</v>
      </c>
      <c r="N29" s="31">
        <f t="shared" si="23"/>
        <v>0</v>
      </c>
      <c r="O29" s="31">
        <f t="shared" si="23"/>
        <v>0</v>
      </c>
    </row>
    <row r="30" spans="1:16" ht="15.75" thickBot="1" x14ac:dyDescent="0.3">
      <c r="B30" s="46"/>
      <c r="C30" s="47" t="s">
        <v>27</v>
      </c>
      <c r="D30" s="40">
        <f>D26</f>
        <v>0</v>
      </c>
      <c r="E30" s="40">
        <f>D30+E26</f>
        <v>0</v>
      </c>
      <c r="F30" s="40">
        <f t="shared" ref="F30:I30" si="24">E30+F26</f>
        <v>0</v>
      </c>
      <c r="G30" s="40">
        <f t="shared" si="24"/>
        <v>0</v>
      </c>
      <c r="H30" s="40">
        <f t="shared" si="24"/>
        <v>0</v>
      </c>
      <c r="I30" s="40">
        <f t="shared" si="24"/>
        <v>0</v>
      </c>
      <c r="J30" s="40">
        <f t="shared" si="22"/>
        <v>0</v>
      </c>
      <c r="K30" s="40">
        <f>J30+K26</f>
        <v>0</v>
      </c>
      <c r="L30" s="40">
        <f t="shared" si="23"/>
        <v>0</v>
      </c>
      <c r="M30" s="40">
        <f t="shared" si="23"/>
        <v>0</v>
      </c>
      <c r="N30" s="40">
        <f t="shared" si="23"/>
        <v>0</v>
      </c>
      <c r="O30" s="40">
        <f t="shared" si="23"/>
        <v>0</v>
      </c>
    </row>
    <row r="31" spans="1:16" ht="15.75" x14ac:dyDescent="0.25">
      <c r="A31" s="51"/>
      <c r="B31" s="52" t="s">
        <v>28</v>
      </c>
      <c r="C31" s="53" t="s">
        <v>29</v>
      </c>
      <c r="D31" s="54">
        <f>(D13+D25)/D7</f>
        <v>0.57780871179165938</v>
      </c>
      <c r="E31" s="54">
        <f t="shared" ref="E31:O31" si="25">(E13+E25)/E7</f>
        <v>0.84253861847857769</v>
      </c>
      <c r="F31" s="54">
        <f t="shared" si="25"/>
        <v>0.34809850713740875</v>
      </c>
      <c r="G31" s="54">
        <f t="shared" si="25"/>
        <v>0.60815123987233</v>
      </c>
      <c r="H31" s="54">
        <f t="shared" si="25"/>
        <v>0.55431261607567051</v>
      </c>
      <c r="I31" s="54">
        <f t="shared" si="25"/>
        <v>0.67252474149025876</v>
      </c>
      <c r="J31" s="54">
        <f t="shared" si="25"/>
        <v>0.69359448948034297</v>
      </c>
      <c r="K31" s="54">
        <f t="shared" si="25"/>
        <v>0.65738175848979175</v>
      </c>
      <c r="L31" s="54">
        <f t="shared" si="25"/>
        <v>0.76535732825748404</v>
      </c>
      <c r="M31" s="54">
        <f t="shared" si="25"/>
        <v>0.6610911270983213</v>
      </c>
      <c r="N31" s="54">
        <f t="shared" si="25"/>
        <v>0.65115372115697112</v>
      </c>
      <c r="O31" s="54">
        <f t="shared" si="25"/>
        <v>0.73458656500591557</v>
      </c>
    </row>
    <row r="32" spans="1:16" ht="15.75" x14ac:dyDescent="0.25">
      <c r="A32" s="55"/>
      <c r="B32" s="56"/>
      <c r="C32" s="57" t="s">
        <v>30</v>
      </c>
      <c r="D32" s="58">
        <f>(D17+D29)/D11</f>
        <v>0.57780871179165938</v>
      </c>
      <c r="E32" s="58">
        <f t="shared" ref="E32:O33" si="26">(E17+E29)/E11</f>
        <v>0.69513967382528663</v>
      </c>
      <c r="F32" s="58">
        <f t="shared" si="26"/>
        <v>0.56598876700663026</v>
      </c>
      <c r="G32" s="58">
        <f t="shared" si="26"/>
        <v>0.57831065954882044</v>
      </c>
      <c r="H32" s="58">
        <f t="shared" si="26"/>
        <v>0.57232568911102255</v>
      </c>
      <c r="I32" s="58">
        <f t="shared" si="26"/>
        <v>0.59189564011441453</v>
      </c>
      <c r="J32" s="58">
        <f t="shared" si="26"/>
        <v>0.60777113765534596</v>
      </c>
      <c r="K32" s="58">
        <f t="shared" si="26"/>
        <v>0.61396242117729904</v>
      </c>
      <c r="L32" s="58">
        <f t="shared" si="26"/>
        <v>0.62908690691590508</v>
      </c>
      <c r="M32" s="58">
        <f t="shared" si="26"/>
        <v>0.63189326155754855</v>
      </c>
      <c r="N32" s="58">
        <f t="shared" si="26"/>
        <v>0.63333446818444894</v>
      </c>
      <c r="O32" s="58">
        <f t="shared" si="26"/>
        <v>0.64031047771724614</v>
      </c>
    </row>
    <row r="33" spans="1:16" ht="16.5" thickBot="1" x14ac:dyDescent="0.3">
      <c r="A33" s="59"/>
      <c r="B33" s="60"/>
      <c r="C33" s="61" t="s">
        <v>31</v>
      </c>
      <c r="D33" s="62">
        <f>(D18+D30)/D12</f>
        <v>0.64163895741714039</v>
      </c>
      <c r="E33" s="62">
        <f t="shared" si="26"/>
        <v>0.65333369812043451</v>
      </c>
      <c r="F33" s="62">
        <f t="shared" si="26"/>
        <v>0.60248872352001681</v>
      </c>
      <c r="G33" s="62">
        <f t="shared" si="26"/>
        <v>0.59620954219805899</v>
      </c>
      <c r="H33" s="62">
        <f t="shared" si="26"/>
        <v>0.58749717940919655</v>
      </c>
      <c r="I33" s="62">
        <f t="shared" si="26"/>
        <v>0.57622710243948994</v>
      </c>
      <c r="J33" s="62">
        <f t="shared" si="26"/>
        <v>0.59976022941685347</v>
      </c>
      <c r="K33" s="62">
        <f t="shared" si="26"/>
        <v>0.59956523301354603</v>
      </c>
      <c r="L33" s="62">
        <f t="shared" si="26"/>
        <v>0.60363463530819106</v>
      </c>
      <c r="M33" s="62">
        <f t="shared" si="26"/>
        <v>0.60620863612376608</v>
      </c>
      <c r="N33" s="62">
        <f t="shared" si="26"/>
        <v>0.60908709470075706</v>
      </c>
      <c r="O33" s="62">
        <f t="shared" si="26"/>
        <v>0.6180284265647078</v>
      </c>
    </row>
    <row r="34" spans="1:16" ht="15.75" customHeight="1" x14ac:dyDescent="0.25">
      <c r="A34" s="12" t="s">
        <v>15</v>
      </c>
      <c r="B34" s="63" t="s">
        <v>32</v>
      </c>
      <c r="C34" s="64" t="s">
        <v>17</v>
      </c>
      <c r="D34" s="65">
        <f>+[1]PIGOO!B80</f>
        <v>6057</v>
      </c>
      <c r="E34" s="65">
        <f>+[1]PIGOO!C80</f>
        <v>7739</v>
      </c>
      <c r="F34" s="65">
        <f>+[1]PIGOO!D80</f>
        <v>3570</v>
      </c>
      <c r="G34" s="65">
        <f>+[1]PIGOO!E80</f>
        <v>6945</v>
      </c>
      <c r="H34" s="65">
        <f>+[1]PIGOO!F80</f>
        <v>7385</v>
      </c>
      <c r="I34" s="65">
        <f>+[1]PIGOO!G80</f>
        <v>8596</v>
      </c>
      <c r="J34" s="65">
        <f>+[1]PIGOO!H80</f>
        <v>8058</v>
      </c>
      <c r="K34" s="65">
        <f>+[1]PIGOO!I80</f>
        <v>7120</v>
      </c>
      <c r="L34" s="65">
        <f>+[1]PIGOO!J80</f>
        <v>7892</v>
      </c>
      <c r="M34" s="65">
        <f>+[1]PIGOO!K80</f>
        <v>5990</v>
      </c>
      <c r="N34" s="65">
        <f>+[1]PIGOO!L80</f>
        <v>6059</v>
      </c>
      <c r="O34" s="65">
        <f>+[1]PIGOO!M80</f>
        <v>6272</v>
      </c>
      <c r="P34" s="16">
        <v>3</v>
      </c>
    </row>
    <row r="35" spans="1:16" ht="15.75" thickBot="1" x14ac:dyDescent="0.3">
      <c r="A35" s="17"/>
      <c r="B35" s="66"/>
      <c r="C35" s="67" t="s">
        <v>18</v>
      </c>
      <c r="D35" s="68">
        <v>6538</v>
      </c>
      <c r="E35" s="69">
        <v>6538</v>
      </c>
      <c r="F35" s="69">
        <v>5779</v>
      </c>
      <c r="G35" s="69">
        <v>7462</v>
      </c>
      <c r="H35" s="69">
        <v>6976</v>
      </c>
      <c r="I35" s="69">
        <v>8032</v>
      </c>
      <c r="J35" s="69">
        <v>8565</v>
      </c>
      <c r="K35" s="69">
        <v>6698</v>
      </c>
      <c r="L35" s="69">
        <v>7036</v>
      </c>
      <c r="M35" s="69">
        <v>6970</v>
      </c>
      <c r="N35" s="69">
        <v>6541</v>
      </c>
      <c r="O35" s="68">
        <v>7624</v>
      </c>
    </row>
    <row r="36" spans="1:16" x14ac:dyDescent="0.25">
      <c r="B36" s="66"/>
      <c r="C36" s="70" t="s">
        <v>33</v>
      </c>
      <c r="D36" s="71">
        <f>(D34/D35)-1</f>
        <v>-7.3569899051697751E-2</v>
      </c>
      <c r="E36" s="71">
        <f t="shared" ref="E36:O36" si="27">(E34/E35)-1</f>
        <v>0.18369531966962382</v>
      </c>
      <c r="F36" s="71">
        <f t="shared" si="27"/>
        <v>-0.38224606333275657</v>
      </c>
      <c r="G36" s="71">
        <f t="shared" si="27"/>
        <v>-6.9284374162422946E-2</v>
      </c>
      <c r="H36" s="71">
        <f t="shared" si="27"/>
        <v>5.8629587155963225E-2</v>
      </c>
      <c r="I36" s="71">
        <f t="shared" si="27"/>
        <v>7.0219123505976144E-2</v>
      </c>
      <c r="J36" s="71">
        <f t="shared" si="27"/>
        <v>-5.9194395796847599E-2</v>
      </c>
      <c r="K36" s="71">
        <f t="shared" si="27"/>
        <v>6.3003881755747893E-2</v>
      </c>
      <c r="L36" s="71">
        <f t="shared" si="27"/>
        <v>0.12166003411029003</v>
      </c>
      <c r="M36" s="71">
        <f t="shared" si="27"/>
        <v>-0.14060258249641322</v>
      </c>
      <c r="N36" s="71">
        <f t="shared" si="27"/>
        <v>-7.3689038373337401E-2</v>
      </c>
      <c r="O36" s="71">
        <f t="shared" si="27"/>
        <v>-0.1773347324239245</v>
      </c>
    </row>
    <row r="37" spans="1:16" x14ac:dyDescent="0.25">
      <c r="B37" s="66"/>
      <c r="C37" s="69" t="s">
        <v>34</v>
      </c>
      <c r="D37" s="72">
        <f>(D38/D39)-1</f>
        <v>-7.3569899051697751E-2</v>
      </c>
      <c r="E37" s="72">
        <f t="shared" ref="E37:O37" si="28">(E38/E39)-1</f>
        <v>5.5062710308962926E-2</v>
      </c>
      <c r="F37" s="72">
        <f t="shared" si="28"/>
        <v>-7.8971095200212171E-2</v>
      </c>
      <c r="G37" s="72">
        <f t="shared" si="28"/>
        <v>-7.6224493673290983E-2</v>
      </c>
      <c r="H37" s="72">
        <f t="shared" si="28"/>
        <v>-4.7968041330009314E-2</v>
      </c>
      <c r="I37" s="72">
        <f t="shared" si="28"/>
        <v>-2.4996975196612259E-2</v>
      </c>
      <c r="J37" s="72">
        <f t="shared" si="28"/>
        <v>-3.0867909400681515E-2</v>
      </c>
      <c r="K37" s="72">
        <f t="shared" si="28"/>
        <v>-1.9756838905775065E-2</v>
      </c>
      <c r="L37" s="72">
        <f t="shared" si="28"/>
        <v>-4.1179429146234181E-3</v>
      </c>
      <c r="M37" s="72">
        <f t="shared" si="28"/>
        <v>-1.759356319233929E-2</v>
      </c>
      <c r="N37" s="72">
        <f t="shared" si="28"/>
        <v>-2.2350424580281358E-2</v>
      </c>
      <c r="O37" s="72">
        <f t="shared" si="28"/>
        <v>-3.6291131325286941E-2</v>
      </c>
    </row>
    <row r="38" spans="1:16" x14ac:dyDescent="0.25">
      <c r="B38" s="66"/>
      <c r="C38" s="70" t="s">
        <v>26</v>
      </c>
      <c r="D38" s="73">
        <f>+D34</f>
        <v>6057</v>
      </c>
      <c r="E38" s="70">
        <f>+D38+E34</f>
        <v>13796</v>
      </c>
      <c r="F38" s="70">
        <f t="shared" ref="F38:O39" si="29">+E38+F34</f>
        <v>17366</v>
      </c>
      <c r="G38" s="70">
        <f t="shared" si="29"/>
        <v>24311</v>
      </c>
      <c r="H38" s="70">
        <f t="shared" si="29"/>
        <v>31696</v>
      </c>
      <c r="I38" s="70">
        <f t="shared" si="29"/>
        <v>40292</v>
      </c>
      <c r="J38" s="70">
        <f t="shared" si="29"/>
        <v>48350</v>
      </c>
      <c r="K38" s="70">
        <f t="shared" si="29"/>
        <v>55470</v>
      </c>
      <c r="L38" s="70">
        <f t="shared" si="29"/>
        <v>63362</v>
      </c>
      <c r="M38" s="70">
        <f t="shared" si="29"/>
        <v>69352</v>
      </c>
      <c r="N38" s="70">
        <f t="shared" si="29"/>
        <v>75411</v>
      </c>
      <c r="O38" s="73">
        <f t="shared" si="29"/>
        <v>81683</v>
      </c>
    </row>
    <row r="39" spans="1:16" ht="15.75" thickBot="1" x14ac:dyDescent="0.3">
      <c r="B39" s="66"/>
      <c r="C39" s="69" t="s">
        <v>27</v>
      </c>
      <c r="D39" s="74">
        <f>+D35</f>
        <v>6538</v>
      </c>
      <c r="E39" s="69">
        <f>+D39+E35</f>
        <v>13076</v>
      </c>
      <c r="F39" s="69">
        <f t="shared" si="29"/>
        <v>18855</v>
      </c>
      <c r="G39" s="69">
        <f t="shared" si="29"/>
        <v>26317</v>
      </c>
      <c r="H39" s="69">
        <f t="shared" si="29"/>
        <v>33293</v>
      </c>
      <c r="I39" s="69">
        <f t="shared" si="29"/>
        <v>41325</v>
      </c>
      <c r="J39" s="69">
        <f t="shared" si="29"/>
        <v>49890</v>
      </c>
      <c r="K39" s="69">
        <f t="shared" si="29"/>
        <v>56588</v>
      </c>
      <c r="L39" s="69">
        <f t="shared" si="29"/>
        <v>63624</v>
      </c>
      <c r="M39" s="69">
        <f t="shared" si="29"/>
        <v>70594</v>
      </c>
      <c r="N39" s="69">
        <f t="shared" si="29"/>
        <v>77135</v>
      </c>
      <c r="O39" s="74">
        <f t="shared" si="29"/>
        <v>84759</v>
      </c>
    </row>
    <row r="40" spans="1:16" ht="15" customHeight="1" x14ac:dyDescent="0.25">
      <c r="B40" s="63" t="s">
        <v>35</v>
      </c>
      <c r="C40" s="64" t="s">
        <v>17</v>
      </c>
      <c r="D40" s="65">
        <f>+[1]PIGOO!B81</f>
        <v>1284</v>
      </c>
      <c r="E40" s="65">
        <f>+[1]PIGOO!C81</f>
        <v>1382</v>
      </c>
      <c r="F40" s="65">
        <f>+[1]PIGOO!D81</f>
        <v>1302</v>
      </c>
      <c r="G40" s="65">
        <f>+[1]PIGOO!E81</f>
        <v>1816</v>
      </c>
      <c r="H40" s="65">
        <f>+[1]PIGOO!F81</f>
        <v>1552</v>
      </c>
      <c r="I40" s="65">
        <f>+[1]PIGOO!G81</f>
        <v>2029</v>
      </c>
      <c r="J40" s="65">
        <f>+[1]PIGOO!H81</f>
        <v>1455</v>
      </c>
      <c r="K40" s="65">
        <f>+[1]PIGOO!I81</f>
        <v>2217</v>
      </c>
      <c r="L40" s="65">
        <f>+[1]PIGOO!J81</f>
        <v>2182</v>
      </c>
      <c r="M40" s="65">
        <f>+[1]PIGOO!K81</f>
        <v>1002</v>
      </c>
      <c r="N40" s="65">
        <f>+[1]PIGOO!L81</f>
        <v>2124</v>
      </c>
      <c r="O40" s="65">
        <f>+[1]PIGOO!M81</f>
        <v>1503</v>
      </c>
      <c r="P40" s="16">
        <v>4</v>
      </c>
    </row>
    <row r="41" spans="1:16" x14ac:dyDescent="0.25">
      <c r="B41" s="66"/>
      <c r="C41" s="67" t="s">
        <v>18</v>
      </c>
      <c r="D41" s="68">
        <v>4104</v>
      </c>
      <c r="E41" s="69">
        <v>2348</v>
      </c>
      <c r="F41" s="69">
        <v>1509</v>
      </c>
      <c r="G41" s="69">
        <v>2069</v>
      </c>
      <c r="H41" s="69">
        <v>1122</v>
      </c>
      <c r="I41" s="69">
        <v>2029</v>
      </c>
      <c r="J41" s="69">
        <v>1967</v>
      </c>
      <c r="K41" s="69">
        <v>1688</v>
      </c>
      <c r="L41" s="69">
        <v>1845</v>
      </c>
      <c r="M41" s="69">
        <v>1996</v>
      </c>
      <c r="N41" s="69">
        <v>1995</v>
      </c>
      <c r="O41" s="68">
        <v>1897</v>
      </c>
    </row>
    <row r="42" spans="1:16" x14ac:dyDescent="0.25">
      <c r="B42" s="66"/>
      <c r="C42" s="70" t="s">
        <v>33</v>
      </c>
      <c r="D42" s="71">
        <f>(D40/D41)-1</f>
        <v>-0.6871345029239766</v>
      </c>
      <c r="E42" s="71">
        <f t="shared" ref="E42:O42" si="30">(E40/E41)-1</f>
        <v>-0.41141396933560481</v>
      </c>
      <c r="F42" s="71">
        <f t="shared" si="30"/>
        <v>-0.13717693836978129</v>
      </c>
      <c r="G42" s="71">
        <f t="shared" si="30"/>
        <v>-0.12228129531174481</v>
      </c>
      <c r="H42" s="71">
        <f t="shared" si="30"/>
        <v>0.38324420677361859</v>
      </c>
      <c r="I42" s="71">
        <f t="shared" si="30"/>
        <v>0</v>
      </c>
      <c r="J42" s="71">
        <f t="shared" si="30"/>
        <v>-0.26029486527707169</v>
      </c>
      <c r="K42" s="71">
        <f t="shared" si="30"/>
        <v>0.31338862559241698</v>
      </c>
      <c r="L42" s="71">
        <f t="shared" si="30"/>
        <v>0.18265582655826562</v>
      </c>
      <c r="M42" s="71">
        <f t="shared" si="30"/>
        <v>-0.49799599198396793</v>
      </c>
      <c r="N42" s="71">
        <f t="shared" si="30"/>
        <v>6.466165413533842E-2</v>
      </c>
      <c r="O42" s="71">
        <f t="shared" si="30"/>
        <v>-0.20769636267791247</v>
      </c>
    </row>
    <row r="43" spans="1:16" x14ac:dyDescent="0.25">
      <c r="B43" s="66"/>
      <c r="C43" s="69" t="s">
        <v>34</v>
      </c>
      <c r="D43" s="72">
        <f>(D44/D45)-1</f>
        <v>-0.6871345029239766</v>
      </c>
      <c r="E43" s="72">
        <f t="shared" ref="E43:O43" si="31">(E44/E45)-1</f>
        <v>-0.58679479231246123</v>
      </c>
      <c r="F43" s="72">
        <f t="shared" si="31"/>
        <v>-0.50157015450320319</v>
      </c>
      <c r="G43" s="72">
        <f t="shared" si="31"/>
        <v>-0.42333000997008974</v>
      </c>
      <c r="H43" s="72">
        <f t="shared" si="31"/>
        <v>-0.34218077474892394</v>
      </c>
      <c r="I43" s="72">
        <f t="shared" si="31"/>
        <v>-0.28950762461118273</v>
      </c>
      <c r="J43" s="72">
        <f t="shared" si="31"/>
        <v>-0.2857142857142857</v>
      </c>
      <c r="K43" s="72">
        <f t="shared" si="31"/>
        <v>-0.22564742219054412</v>
      </c>
      <c r="L43" s="72">
        <f t="shared" si="31"/>
        <v>-0.1853219849044484</v>
      </c>
      <c r="M43" s="72">
        <f t="shared" si="31"/>
        <v>-0.21550515065048126</v>
      </c>
      <c r="N43" s="72">
        <f t="shared" si="31"/>
        <v>-0.1908521524347212</v>
      </c>
      <c r="O43" s="72">
        <f t="shared" si="31"/>
        <v>-0.1921527127681224</v>
      </c>
    </row>
    <row r="44" spans="1:16" x14ac:dyDescent="0.25">
      <c r="B44" s="66"/>
      <c r="C44" s="70" t="s">
        <v>26</v>
      </c>
      <c r="D44" s="73">
        <f>+D40</f>
        <v>1284</v>
      </c>
      <c r="E44" s="70">
        <f>+D44+E40</f>
        <v>2666</v>
      </c>
      <c r="F44" s="70">
        <f t="shared" ref="F44:O45" si="32">+E44+F40</f>
        <v>3968</v>
      </c>
      <c r="G44" s="70">
        <f t="shared" si="32"/>
        <v>5784</v>
      </c>
      <c r="H44" s="70">
        <f t="shared" si="32"/>
        <v>7336</v>
      </c>
      <c r="I44" s="70">
        <f t="shared" si="32"/>
        <v>9365</v>
      </c>
      <c r="J44" s="70">
        <f t="shared" si="32"/>
        <v>10820</v>
      </c>
      <c r="K44" s="70">
        <f t="shared" si="32"/>
        <v>13037</v>
      </c>
      <c r="L44" s="70">
        <f t="shared" si="32"/>
        <v>15219</v>
      </c>
      <c r="M44" s="70">
        <f t="shared" si="32"/>
        <v>16221</v>
      </c>
      <c r="N44" s="70">
        <f t="shared" si="32"/>
        <v>18345</v>
      </c>
      <c r="O44" s="73">
        <f t="shared" si="32"/>
        <v>19848</v>
      </c>
    </row>
    <row r="45" spans="1:16" ht="15.75" thickBot="1" x14ac:dyDescent="0.3">
      <c r="B45" s="66"/>
      <c r="C45" s="69" t="s">
        <v>27</v>
      </c>
      <c r="D45" s="74">
        <f>+D41</f>
        <v>4104</v>
      </c>
      <c r="E45" s="69">
        <f>+D45+E41</f>
        <v>6452</v>
      </c>
      <c r="F45" s="69">
        <f t="shared" si="32"/>
        <v>7961</v>
      </c>
      <c r="G45" s="69">
        <f t="shared" si="32"/>
        <v>10030</v>
      </c>
      <c r="H45" s="69">
        <f t="shared" si="32"/>
        <v>11152</v>
      </c>
      <c r="I45" s="69">
        <f t="shared" si="32"/>
        <v>13181</v>
      </c>
      <c r="J45" s="69">
        <f t="shared" si="32"/>
        <v>15148</v>
      </c>
      <c r="K45" s="69">
        <f t="shared" si="32"/>
        <v>16836</v>
      </c>
      <c r="L45" s="69">
        <f t="shared" si="32"/>
        <v>18681</v>
      </c>
      <c r="M45" s="69">
        <f t="shared" si="32"/>
        <v>20677</v>
      </c>
      <c r="N45" s="69">
        <f t="shared" si="32"/>
        <v>22672</v>
      </c>
      <c r="O45" s="74">
        <f t="shared" si="32"/>
        <v>24569</v>
      </c>
    </row>
    <row r="46" spans="1:16" x14ac:dyDescent="0.25">
      <c r="A46" s="12" t="s">
        <v>15</v>
      </c>
      <c r="B46" s="63" t="s">
        <v>36</v>
      </c>
      <c r="C46" s="75" t="s">
        <v>17</v>
      </c>
      <c r="D46" s="76">
        <v>11</v>
      </c>
      <c r="E46" s="76">
        <v>12</v>
      </c>
      <c r="F46" s="76">
        <v>6</v>
      </c>
      <c r="G46" s="76">
        <v>14</v>
      </c>
      <c r="H46" s="76">
        <v>11</v>
      </c>
      <c r="I46" s="76">
        <v>13</v>
      </c>
      <c r="J46" s="76">
        <v>12</v>
      </c>
      <c r="K46" s="76">
        <v>4</v>
      </c>
      <c r="L46" s="76">
        <v>5</v>
      </c>
      <c r="M46" s="76">
        <v>5</v>
      </c>
      <c r="N46" s="77">
        <v>3</v>
      </c>
      <c r="O46" s="77">
        <v>5</v>
      </c>
    </row>
    <row r="47" spans="1:16" ht="15.75" thickBot="1" x14ac:dyDescent="0.3">
      <c r="A47" s="17"/>
      <c r="B47" s="66"/>
      <c r="C47" s="67" t="s">
        <v>18</v>
      </c>
      <c r="D47" s="69">
        <v>17</v>
      </c>
      <c r="E47" s="69">
        <v>17</v>
      </c>
      <c r="F47" s="69">
        <v>14</v>
      </c>
      <c r="G47" s="69">
        <v>17</v>
      </c>
      <c r="H47" s="69">
        <v>18</v>
      </c>
      <c r="I47" s="69">
        <v>14</v>
      </c>
      <c r="J47" s="69">
        <v>13</v>
      </c>
      <c r="K47" s="69">
        <v>31</v>
      </c>
      <c r="L47" s="69">
        <v>70</v>
      </c>
      <c r="M47" s="69">
        <v>36</v>
      </c>
      <c r="N47" s="68">
        <v>13</v>
      </c>
      <c r="O47" s="68">
        <v>13</v>
      </c>
    </row>
    <row r="48" spans="1:16" x14ac:dyDescent="0.25">
      <c r="B48" s="66"/>
      <c r="C48" s="70" t="s">
        <v>19</v>
      </c>
      <c r="D48" s="71">
        <f>(D46/D47)-1</f>
        <v>-0.3529411764705882</v>
      </c>
      <c r="E48" s="71">
        <f t="shared" ref="E48:O48" si="33">(E46/E47)-1</f>
        <v>-0.29411764705882348</v>
      </c>
      <c r="F48" s="71">
        <f t="shared" si="33"/>
        <v>-0.5714285714285714</v>
      </c>
      <c r="G48" s="71">
        <f t="shared" si="33"/>
        <v>-0.17647058823529416</v>
      </c>
      <c r="H48" s="71">
        <f t="shared" si="33"/>
        <v>-0.38888888888888884</v>
      </c>
      <c r="I48" s="71">
        <f t="shared" si="33"/>
        <v>-7.1428571428571397E-2</v>
      </c>
      <c r="J48" s="71">
        <f t="shared" si="33"/>
        <v>-7.6923076923076872E-2</v>
      </c>
      <c r="K48" s="71">
        <f t="shared" si="33"/>
        <v>-0.87096774193548387</v>
      </c>
      <c r="L48" s="71">
        <f t="shared" si="33"/>
        <v>-0.9285714285714286</v>
      </c>
      <c r="M48" s="71">
        <f t="shared" si="33"/>
        <v>-0.86111111111111116</v>
      </c>
      <c r="N48" s="71">
        <f t="shared" si="33"/>
        <v>-0.76923076923076916</v>
      </c>
      <c r="O48" s="71">
        <f t="shared" si="33"/>
        <v>-0.61538461538461542</v>
      </c>
    </row>
    <row r="49" spans="1:16" x14ac:dyDescent="0.25">
      <c r="B49" s="66"/>
      <c r="C49" s="69" t="s">
        <v>34</v>
      </c>
      <c r="D49" s="72">
        <f>(D50/D51)-1</f>
        <v>-0.3529411764705882</v>
      </c>
      <c r="E49" s="72">
        <f t="shared" ref="E49:O49" si="34">(E50/E51)-1</f>
        <v>-0.32352941176470584</v>
      </c>
      <c r="F49" s="72">
        <f t="shared" si="34"/>
        <v>-0.39583333333333337</v>
      </c>
      <c r="G49" s="72">
        <f t="shared" si="34"/>
        <v>-0.33846153846153848</v>
      </c>
      <c r="H49" s="72">
        <f t="shared" si="34"/>
        <v>-0.3493975903614458</v>
      </c>
      <c r="I49" s="72">
        <f t="shared" si="34"/>
        <v>-0.30927835051546393</v>
      </c>
      <c r="J49" s="72">
        <f t="shared" si="34"/>
        <v>-0.28181818181818186</v>
      </c>
      <c r="K49" s="72">
        <f t="shared" si="34"/>
        <v>-0.41134751773049649</v>
      </c>
      <c r="L49" s="72">
        <f t="shared" si="34"/>
        <v>-0.58293838862559244</v>
      </c>
      <c r="M49" s="72">
        <f t="shared" si="34"/>
        <v>-0.62348178137651822</v>
      </c>
      <c r="N49" s="72">
        <f t="shared" si="34"/>
        <v>-0.63076923076923075</v>
      </c>
      <c r="O49" s="72">
        <f t="shared" si="34"/>
        <v>-0.63003663003663002</v>
      </c>
    </row>
    <row r="50" spans="1:16" x14ac:dyDescent="0.25">
      <c r="B50" s="66"/>
      <c r="C50" s="70" t="s">
        <v>26</v>
      </c>
      <c r="D50" s="70">
        <f>+D46</f>
        <v>11</v>
      </c>
      <c r="E50" s="70">
        <f>+D50+E46</f>
        <v>23</v>
      </c>
      <c r="F50" s="70">
        <f t="shared" ref="F50:O51" si="35">+E50+F46</f>
        <v>29</v>
      </c>
      <c r="G50" s="70">
        <f t="shared" si="35"/>
        <v>43</v>
      </c>
      <c r="H50" s="70">
        <f t="shared" si="35"/>
        <v>54</v>
      </c>
      <c r="I50" s="70">
        <f t="shared" si="35"/>
        <v>67</v>
      </c>
      <c r="J50" s="70">
        <f t="shared" si="35"/>
        <v>79</v>
      </c>
      <c r="K50" s="70">
        <f t="shared" si="35"/>
        <v>83</v>
      </c>
      <c r="L50" s="70">
        <f t="shared" si="35"/>
        <v>88</v>
      </c>
      <c r="M50" s="70">
        <f t="shared" si="35"/>
        <v>93</v>
      </c>
      <c r="N50" s="70">
        <f t="shared" si="35"/>
        <v>96</v>
      </c>
      <c r="O50" s="73">
        <f t="shared" si="35"/>
        <v>101</v>
      </c>
    </row>
    <row r="51" spans="1:16" ht="15.75" thickBot="1" x14ac:dyDescent="0.3">
      <c r="B51" s="66"/>
      <c r="C51" s="78" t="s">
        <v>27</v>
      </c>
      <c r="D51" s="78">
        <f>+D47</f>
        <v>17</v>
      </c>
      <c r="E51" s="78">
        <f>+D51+E47</f>
        <v>34</v>
      </c>
      <c r="F51" s="78">
        <f t="shared" si="35"/>
        <v>48</v>
      </c>
      <c r="G51" s="78">
        <f t="shared" si="35"/>
        <v>65</v>
      </c>
      <c r="H51" s="78">
        <f t="shared" si="35"/>
        <v>83</v>
      </c>
      <c r="I51" s="78">
        <f t="shared" si="35"/>
        <v>97</v>
      </c>
      <c r="J51" s="78">
        <f t="shared" si="35"/>
        <v>110</v>
      </c>
      <c r="K51" s="78">
        <f t="shared" si="35"/>
        <v>141</v>
      </c>
      <c r="L51" s="78">
        <f t="shared" si="35"/>
        <v>211</v>
      </c>
      <c r="M51" s="78">
        <f t="shared" si="35"/>
        <v>247</v>
      </c>
      <c r="N51" s="78">
        <f t="shared" si="35"/>
        <v>260</v>
      </c>
      <c r="O51" s="74">
        <f t="shared" si="35"/>
        <v>273</v>
      </c>
    </row>
    <row r="52" spans="1:16" ht="15.75" x14ac:dyDescent="0.25">
      <c r="A52" s="51"/>
      <c r="B52" s="52" t="s">
        <v>37</v>
      </c>
      <c r="C52" s="53" t="s">
        <v>29</v>
      </c>
      <c r="D52" s="79">
        <f>+D34/D13</f>
        <v>0.60801043967074886</v>
      </c>
      <c r="E52" s="79">
        <f t="shared" ref="E52:O52" si="36">+E34/E13</f>
        <v>0.66928997664965839</v>
      </c>
      <c r="F52" s="79">
        <f t="shared" si="36"/>
        <v>0.55877289090624516</v>
      </c>
      <c r="G52" s="79">
        <f t="shared" si="36"/>
        <v>0.56075898264029067</v>
      </c>
      <c r="H52" s="79">
        <f t="shared" si="36"/>
        <v>0.57542465326476544</v>
      </c>
      <c r="I52" s="79">
        <f t="shared" si="36"/>
        <v>0.56724297215256703</v>
      </c>
      <c r="J52" s="79">
        <f t="shared" si="36"/>
        <v>0.5443858937981354</v>
      </c>
      <c r="K52" s="79">
        <f t="shared" si="36"/>
        <v>0.555598907530238</v>
      </c>
      <c r="L52" s="79">
        <f t="shared" si="36"/>
        <v>0.59476976411183957</v>
      </c>
      <c r="M52" s="79">
        <f t="shared" si="36"/>
        <v>0.54321211571596995</v>
      </c>
      <c r="N52" s="79">
        <f t="shared" si="36"/>
        <v>0.60481133958874023</v>
      </c>
      <c r="O52" s="79">
        <f t="shared" si="36"/>
        <v>0.56120257695060849</v>
      </c>
    </row>
    <row r="53" spans="1:16" ht="15.75" x14ac:dyDescent="0.25">
      <c r="A53" s="55"/>
      <c r="B53" s="56"/>
      <c r="C53" s="57" t="s">
        <v>30</v>
      </c>
      <c r="D53" s="58">
        <f>+D38/D17</f>
        <v>0.60801043967074886</v>
      </c>
      <c r="E53" s="58">
        <f t="shared" ref="E53:O54" si="37">+E38/E17</f>
        <v>0.64092915214866431</v>
      </c>
      <c r="F53" s="58">
        <f t="shared" si="37"/>
        <v>0.62212509851687325</v>
      </c>
      <c r="G53" s="58">
        <f t="shared" si="37"/>
        <v>0.60326558971686639</v>
      </c>
      <c r="H53" s="58">
        <f t="shared" si="37"/>
        <v>0.5965407562155346</v>
      </c>
      <c r="I53" s="58">
        <f t="shared" si="37"/>
        <v>0.59003909968222357</v>
      </c>
      <c r="J53" s="58">
        <f t="shared" si="37"/>
        <v>0.58190614882836478</v>
      </c>
      <c r="K53" s="58">
        <f t="shared" si="37"/>
        <v>0.57839089089089091</v>
      </c>
      <c r="L53" s="58">
        <f t="shared" si="37"/>
        <v>0.58038159618220619</v>
      </c>
      <c r="M53" s="58">
        <f t="shared" si="37"/>
        <v>0.57697171381031609</v>
      </c>
      <c r="N53" s="58">
        <f t="shared" si="37"/>
        <v>0.5791134866147537</v>
      </c>
      <c r="O53" s="58">
        <f t="shared" si="37"/>
        <v>0.57769778066961819</v>
      </c>
    </row>
    <row r="54" spans="1:16" ht="16.5" thickBot="1" x14ac:dyDescent="0.3">
      <c r="A54" s="59"/>
      <c r="B54" s="60"/>
      <c r="C54" s="61" t="s">
        <v>31</v>
      </c>
      <c r="D54" s="62">
        <f>+D39/D18</f>
        <v>0.5464727515880976</v>
      </c>
      <c r="E54" s="62">
        <f t="shared" si="37"/>
        <v>0.54757118927973203</v>
      </c>
      <c r="F54" s="62">
        <f t="shared" si="37"/>
        <v>0.54926007923560938</v>
      </c>
      <c r="G54" s="62">
        <f t="shared" si="37"/>
        <v>0.5606996761547639</v>
      </c>
      <c r="H54" s="62">
        <f t="shared" si="37"/>
        <v>0.55596746989963763</v>
      </c>
      <c r="I54" s="62">
        <f t="shared" si="37"/>
        <v>0.57043274208019878</v>
      </c>
      <c r="J54" s="62">
        <f t="shared" si="37"/>
        <v>0.56661631591500183</v>
      </c>
      <c r="K54" s="62">
        <f t="shared" si="37"/>
        <v>0.56520740319020368</v>
      </c>
      <c r="L54" s="62">
        <f t="shared" si="37"/>
        <v>0.56287986694151271</v>
      </c>
      <c r="M54" s="62">
        <f t="shared" si="37"/>
        <v>0.56379129962543828</v>
      </c>
      <c r="N54" s="62">
        <f t="shared" si="37"/>
        <v>0.56527793045326302</v>
      </c>
      <c r="O54" s="62">
        <f t="shared" si="37"/>
        <v>0.56996167036514023</v>
      </c>
    </row>
    <row r="55" spans="1:16" x14ac:dyDescent="0.25">
      <c r="A55" s="80" t="s">
        <v>38</v>
      </c>
      <c r="B55" s="81" t="s">
        <v>39</v>
      </c>
      <c r="C55" s="14" t="s">
        <v>17</v>
      </c>
      <c r="D55" s="36">
        <f>+[1]PIGOO!B93+[1]PIGOO!B94+[1]PIGOO!B95</f>
        <v>132600.66</v>
      </c>
      <c r="E55" s="36">
        <f>+[1]PIGOO!C93+[1]PIGOO!C94+[1]PIGOO!C95</f>
        <v>147088.41999999998</v>
      </c>
      <c r="F55" s="36">
        <f>+[1]PIGOO!D93+[1]PIGOO!D94+[1]PIGOO!D95</f>
        <v>117808.37</v>
      </c>
      <c r="G55" s="36">
        <f>+[1]PIGOO!E93+[1]PIGOO!E94+[1]PIGOO!E95</f>
        <v>152117.46</v>
      </c>
      <c r="H55" s="36">
        <f>+[1]PIGOO!F93+[1]PIGOO!F94+[1]PIGOO!F95</f>
        <v>155776.65999999997</v>
      </c>
      <c r="I55" s="36">
        <f>+[1]PIGOO!G93+[1]PIGOO!G94+[1]PIGOO!G95</f>
        <v>173945.13999999998</v>
      </c>
      <c r="J55" s="36">
        <f>+[1]PIGOO!H93+[1]PIGOO!H94+[1]PIGOO!H95</f>
        <v>174273.86000000002</v>
      </c>
      <c r="K55" s="36">
        <f>+[1]PIGOO!I93+[1]PIGOO!I94+[1]PIGOO!I95</f>
        <v>161420.51999999999</v>
      </c>
      <c r="L55" s="36">
        <f>+[1]PIGOO!J93+[1]PIGOO!J94+[1]PIGOO!J95</f>
        <v>164694.07</v>
      </c>
      <c r="M55" s="36">
        <f>+[1]PIGOO!K93+[1]PIGOO!K94+[1]PIGOO!K95</f>
        <v>147857.84000000003</v>
      </c>
      <c r="N55" s="36">
        <f>+[1]PIGOO!L93+[1]PIGOO!L94+[1]PIGOO!L95</f>
        <v>140213.19</v>
      </c>
      <c r="O55" s="36">
        <f>+[1]PIGOO!M93+[1]PIGOO!M94+[1]PIGOO!M95</f>
        <v>150883.72999999998</v>
      </c>
      <c r="P55" s="16">
        <v>5</v>
      </c>
    </row>
    <row r="56" spans="1:16" ht="15.75" thickBot="1" x14ac:dyDescent="0.3">
      <c r="A56" s="82"/>
      <c r="B56" s="83"/>
      <c r="C56" s="84" t="s">
        <v>18</v>
      </c>
      <c r="D56" s="85">
        <v>153853</v>
      </c>
      <c r="E56" s="86">
        <v>153853</v>
      </c>
      <c r="F56" s="86">
        <v>140741</v>
      </c>
      <c r="G56" s="86">
        <v>150272</v>
      </c>
      <c r="H56" s="86">
        <v>149948</v>
      </c>
      <c r="I56" s="86">
        <v>149352</v>
      </c>
      <c r="J56" s="86">
        <v>169789</v>
      </c>
      <c r="K56" s="87">
        <v>143943</v>
      </c>
      <c r="L56" s="86">
        <v>148330</v>
      </c>
      <c r="M56" s="86">
        <v>143370</v>
      </c>
      <c r="N56" s="86">
        <v>138727</v>
      </c>
      <c r="O56" s="86">
        <v>146544</v>
      </c>
    </row>
    <row r="57" spans="1:16" x14ac:dyDescent="0.25">
      <c r="B57" s="83"/>
      <c r="C57" s="25" t="s">
        <v>33</v>
      </c>
      <c r="D57" s="26">
        <f>(D55/D56)-1</f>
        <v>-0.13813406303419495</v>
      </c>
      <c r="E57" s="26">
        <f t="shared" ref="E57:J57" si="38">(E55/E56)-1</f>
        <v>-4.3967813432302383E-2</v>
      </c>
      <c r="F57" s="26">
        <f t="shared" si="38"/>
        <v>-0.16294207089618518</v>
      </c>
      <c r="G57" s="26">
        <f t="shared" si="38"/>
        <v>1.2280797487223216E-2</v>
      </c>
      <c r="H57" s="26">
        <f t="shared" si="38"/>
        <v>3.8871208685677505E-2</v>
      </c>
      <c r="I57" s="26">
        <f t="shared" si="38"/>
        <v>0.16466562215437341</v>
      </c>
      <c r="J57" s="26">
        <f t="shared" si="38"/>
        <v>2.6414314237082515E-2</v>
      </c>
      <c r="K57" s="27">
        <f>(K55/K56)-1</f>
        <v>0.12141972864258754</v>
      </c>
      <c r="L57" s="26">
        <f t="shared" ref="L57:O57" si="39">(L55/L56)-1</f>
        <v>0.11032205218094804</v>
      </c>
      <c r="M57" s="26">
        <f t="shared" si="39"/>
        <v>3.1302504010602084E-2</v>
      </c>
      <c r="N57" s="26">
        <f t="shared" si="39"/>
        <v>1.0713055137067773E-2</v>
      </c>
      <c r="O57" s="26">
        <f t="shared" si="39"/>
        <v>2.961383611748003E-2</v>
      </c>
    </row>
    <row r="58" spans="1:16" x14ac:dyDescent="0.25">
      <c r="B58" s="83"/>
      <c r="C58" s="43" t="s">
        <v>34</v>
      </c>
      <c r="D58" s="44">
        <f>(D59/D60)-1</f>
        <v>-0.13813406303419495</v>
      </c>
      <c r="E58" s="44">
        <f t="shared" ref="E58:J58" si="40">(E59/E60)-1</f>
        <v>-9.1050938233248724E-2</v>
      </c>
      <c r="F58" s="44">
        <f t="shared" si="40"/>
        <v>-0.11361331439389721</v>
      </c>
      <c r="G58" s="44">
        <f t="shared" si="40"/>
        <v>-8.2015252564224705E-2</v>
      </c>
      <c r="H58" s="44">
        <f t="shared" si="40"/>
        <v>-5.7803309081340792E-2</v>
      </c>
      <c r="I58" s="44">
        <f t="shared" si="40"/>
        <v>-2.0803891677125042E-2</v>
      </c>
      <c r="J58" s="44">
        <f t="shared" si="40"/>
        <v>-1.3295864050466122E-2</v>
      </c>
      <c r="K58" s="45">
        <f>(K59/K60)-1</f>
        <v>2.7069010052394038E-3</v>
      </c>
      <c r="L58" s="44">
        <f t="shared" ref="L58:O58" si="41">(L59/L60)-1</f>
        <v>1.4443375063690977E-2</v>
      </c>
      <c r="M58" s="44">
        <f t="shared" si="41"/>
        <v>1.6051071834067177E-2</v>
      </c>
      <c r="N58" s="44">
        <f t="shared" si="41"/>
        <v>1.5600129827582521E-2</v>
      </c>
      <c r="O58" s="44">
        <f t="shared" si="41"/>
        <v>1.6748225828272956E-2</v>
      </c>
    </row>
    <row r="59" spans="1:16" x14ac:dyDescent="0.25">
      <c r="B59" s="83"/>
      <c r="C59" s="25" t="s">
        <v>26</v>
      </c>
      <c r="D59" s="31">
        <f>D55</f>
        <v>132600.66</v>
      </c>
      <c r="E59" s="31">
        <f t="shared" ref="E59:O59" si="42">D59+E55</f>
        <v>279689.07999999996</v>
      </c>
      <c r="F59" s="31">
        <f t="shared" si="42"/>
        <v>397497.44999999995</v>
      </c>
      <c r="G59" s="31">
        <f t="shared" si="42"/>
        <v>549614.90999999992</v>
      </c>
      <c r="H59" s="31">
        <f t="shared" si="42"/>
        <v>705391.56999999983</v>
      </c>
      <c r="I59" s="31">
        <f t="shared" si="42"/>
        <v>879336.70999999985</v>
      </c>
      <c r="J59" s="31">
        <f t="shared" si="42"/>
        <v>1053610.5699999998</v>
      </c>
      <c r="K59" s="31">
        <f t="shared" si="42"/>
        <v>1215031.0899999999</v>
      </c>
      <c r="L59" s="31">
        <f t="shared" si="42"/>
        <v>1379725.16</v>
      </c>
      <c r="M59" s="31">
        <f t="shared" si="42"/>
        <v>1527583</v>
      </c>
      <c r="N59" s="31">
        <f t="shared" si="42"/>
        <v>1667796.19</v>
      </c>
      <c r="O59" s="31">
        <f t="shared" si="42"/>
        <v>1818679.92</v>
      </c>
    </row>
    <row r="60" spans="1:16" ht="15.75" thickBot="1" x14ac:dyDescent="0.3">
      <c r="B60" s="88"/>
      <c r="C60" s="89" t="s">
        <v>27</v>
      </c>
      <c r="D60" s="40">
        <f>D56</f>
        <v>153853</v>
      </c>
      <c r="E60" s="40">
        <f>+D60+E56</f>
        <v>307706</v>
      </c>
      <c r="F60" s="40">
        <f t="shared" ref="F60:O60" si="43">+E60+F56</f>
        <v>448447</v>
      </c>
      <c r="G60" s="40">
        <f t="shared" si="43"/>
        <v>598719</v>
      </c>
      <c r="H60" s="40">
        <f t="shared" si="43"/>
        <v>748667</v>
      </c>
      <c r="I60" s="40">
        <f t="shared" si="43"/>
        <v>898019</v>
      </c>
      <c r="J60" s="40">
        <f t="shared" si="43"/>
        <v>1067808</v>
      </c>
      <c r="K60" s="40">
        <f t="shared" si="43"/>
        <v>1211751</v>
      </c>
      <c r="L60" s="40">
        <f t="shared" si="43"/>
        <v>1360081</v>
      </c>
      <c r="M60" s="40">
        <f t="shared" si="43"/>
        <v>1503451</v>
      </c>
      <c r="N60" s="40">
        <f t="shared" si="43"/>
        <v>1642178</v>
      </c>
      <c r="O60" s="40">
        <f t="shared" si="43"/>
        <v>1788722</v>
      </c>
    </row>
    <row r="61" spans="1:16" ht="15" customHeight="1" x14ac:dyDescent="0.25">
      <c r="A61" s="80" t="s">
        <v>38</v>
      </c>
      <c r="B61" s="81" t="s">
        <v>40</v>
      </c>
      <c r="C61" s="35" t="s">
        <v>17</v>
      </c>
      <c r="D61" s="90">
        <f>+[1]PIGOO!B96+[1]PIGOO!B97</f>
        <v>2021.1599999999999</v>
      </c>
      <c r="E61" s="90">
        <f>+[1]PIGOO!C96+[1]PIGOO!C97</f>
        <v>1052.68</v>
      </c>
      <c r="F61" s="90">
        <f>+[1]PIGOO!D96+[1]PIGOO!D97</f>
        <v>1058.98</v>
      </c>
      <c r="G61" s="90">
        <f>+[1]PIGOO!E96+[1]PIGOO!E97</f>
        <v>1671.2900000000002</v>
      </c>
      <c r="H61" s="90">
        <f>+[1]PIGOO!F96+[1]PIGOO!F97</f>
        <v>1301.9000000000001</v>
      </c>
      <c r="I61" s="90">
        <f>+[1]PIGOO!G96+[1]PIGOO!G97</f>
        <v>2679.99</v>
      </c>
      <c r="J61" s="90">
        <f>+[1]PIGOO!H96+[1]PIGOO!H97</f>
        <v>2664.61</v>
      </c>
      <c r="K61" s="90">
        <f>+[1]PIGOO!I96+[1]PIGOO!I97</f>
        <v>1034.1399999999999</v>
      </c>
      <c r="L61" s="90">
        <f>+[1]PIGOO!J96+[1]PIGOO!J97</f>
        <v>1186.8800000000001</v>
      </c>
      <c r="M61" s="90">
        <f>+[1]PIGOO!K96+[1]PIGOO!K97</f>
        <v>1193.99</v>
      </c>
      <c r="N61" s="90">
        <f>+[1]PIGOO!L96+[1]PIGOO!L97</f>
        <v>1349.44</v>
      </c>
      <c r="O61" s="90">
        <f>+[1]PIGOO!M96+[1]PIGOO!M97</f>
        <v>1117.5999999999999</v>
      </c>
      <c r="P61" s="16">
        <v>6</v>
      </c>
    </row>
    <row r="62" spans="1:16" ht="15.75" thickBot="1" x14ac:dyDescent="0.3">
      <c r="A62" s="82"/>
      <c r="B62" s="83"/>
      <c r="C62" s="84" t="s">
        <v>18</v>
      </c>
      <c r="D62" s="85">
        <v>915</v>
      </c>
      <c r="E62" s="86">
        <v>915</v>
      </c>
      <c r="F62" s="86">
        <v>920</v>
      </c>
      <c r="G62" s="86">
        <v>926</v>
      </c>
      <c r="H62" s="86">
        <v>932</v>
      </c>
      <c r="I62" s="86">
        <v>937</v>
      </c>
      <c r="J62" s="86">
        <v>3734</v>
      </c>
      <c r="K62" s="87">
        <v>1121</v>
      </c>
      <c r="L62" s="86">
        <v>2107</v>
      </c>
      <c r="M62" s="86">
        <v>2172</v>
      </c>
      <c r="N62" s="86">
        <v>1018</v>
      </c>
      <c r="O62" s="86">
        <v>3271</v>
      </c>
    </row>
    <row r="63" spans="1:16" x14ac:dyDescent="0.25">
      <c r="B63" s="83"/>
      <c r="C63" s="25" t="s">
        <v>33</v>
      </c>
      <c r="D63" s="26">
        <f>(D61/D62)-1</f>
        <v>1.2089180327868849</v>
      </c>
      <c r="E63" s="26">
        <f t="shared" ref="E63:J63" si="44">(E61/E62)-1</f>
        <v>0.15046994535519143</v>
      </c>
      <c r="F63" s="26">
        <f t="shared" si="44"/>
        <v>0.1510652173913043</v>
      </c>
      <c r="G63" s="26">
        <f t="shared" si="44"/>
        <v>0.80484881209503256</v>
      </c>
      <c r="H63" s="26">
        <f t="shared" si="44"/>
        <v>0.3968884120171674</v>
      </c>
      <c r="I63" s="26">
        <f t="shared" si="44"/>
        <v>1.8601814300960511</v>
      </c>
      <c r="J63" s="26">
        <f t="shared" si="44"/>
        <v>-0.28639260846277448</v>
      </c>
      <c r="K63" s="27">
        <f>(K61/K62)-1</f>
        <v>-7.748438893844789E-2</v>
      </c>
      <c r="L63" s="26">
        <f t="shared" ref="L63:O63" si="45">(L61/L62)-1</f>
        <v>-0.43669672520170855</v>
      </c>
      <c r="M63" s="26">
        <f t="shared" si="45"/>
        <v>-0.45028084714548799</v>
      </c>
      <c r="N63" s="26">
        <f t="shared" si="45"/>
        <v>0.32557956777996067</v>
      </c>
      <c r="O63" s="26">
        <f t="shared" si="45"/>
        <v>-0.65833078569244874</v>
      </c>
    </row>
    <row r="64" spans="1:16" x14ac:dyDescent="0.25">
      <c r="B64" s="83"/>
      <c r="C64" s="43" t="s">
        <v>34</v>
      </c>
      <c r="D64" s="44">
        <f>(D65/D66)-1</f>
        <v>1.2089180327868849</v>
      </c>
      <c r="E64" s="44">
        <f t="shared" ref="E64:J64" si="46">(E65/E66)-1</f>
        <v>0.67969398907103828</v>
      </c>
      <c r="F64" s="44">
        <f t="shared" si="46"/>
        <v>0.50284363636363616</v>
      </c>
      <c r="G64" s="44">
        <f t="shared" si="46"/>
        <v>0.57892002176278545</v>
      </c>
      <c r="H64" s="44">
        <f t="shared" si="46"/>
        <v>0.54210286458333345</v>
      </c>
      <c r="I64" s="44">
        <f t="shared" si="46"/>
        <v>0.7648331830477908</v>
      </c>
      <c r="J64" s="44">
        <f t="shared" si="46"/>
        <v>0.34180515141717871</v>
      </c>
      <c r="K64" s="45">
        <f>(K65/K66)-1</f>
        <v>0.29661057692307691</v>
      </c>
      <c r="L64" s="44">
        <f t="shared" ref="L64:O64" si="47">(L65/L66)-1</f>
        <v>0.1730734788518431</v>
      </c>
      <c r="M64" s="44">
        <f t="shared" si="47"/>
        <v>8.0837931739219382E-2</v>
      </c>
      <c r="N64" s="44">
        <f t="shared" si="47"/>
        <v>9.6710199401159436E-2</v>
      </c>
      <c r="O64" s="44">
        <f t="shared" si="47"/>
        <v>-3.3495360607338709E-2</v>
      </c>
    </row>
    <row r="65" spans="1:16" x14ac:dyDescent="0.25">
      <c r="B65" s="83"/>
      <c r="C65" s="25" t="s">
        <v>26</v>
      </c>
      <c r="D65" s="31">
        <f>D61</f>
        <v>2021.1599999999999</v>
      </c>
      <c r="E65" s="31">
        <f t="shared" ref="E65:O66" si="48">D65+E61</f>
        <v>3073.84</v>
      </c>
      <c r="F65" s="31">
        <f t="shared" si="48"/>
        <v>4132.82</v>
      </c>
      <c r="G65" s="31">
        <f t="shared" si="48"/>
        <v>5804.11</v>
      </c>
      <c r="H65" s="31">
        <f t="shared" si="48"/>
        <v>7106.01</v>
      </c>
      <c r="I65" s="31">
        <f t="shared" si="48"/>
        <v>9786</v>
      </c>
      <c r="J65" s="31">
        <f t="shared" si="48"/>
        <v>12450.61</v>
      </c>
      <c r="K65" s="31">
        <f t="shared" si="48"/>
        <v>13484.75</v>
      </c>
      <c r="L65" s="31">
        <f t="shared" si="48"/>
        <v>14671.630000000001</v>
      </c>
      <c r="M65" s="31">
        <f t="shared" si="48"/>
        <v>15865.62</v>
      </c>
      <c r="N65" s="31">
        <f t="shared" si="48"/>
        <v>17215.060000000001</v>
      </c>
      <c r="O65" s="31">
        <f t="shared" si="48"/>
        <v>18332.66</v>
      </c>
    </row>
    <row r="66" spans="1:16" ht="15.75" thickBot="1" x14ac:dyDescent="0.3">
      <c r="B66" s="88"/>
      <c r="C66" s="89" t="s">
        <v>27</v>
      </c>
      <c r="D66" s="40">
        <f>D62</f>
        <v>915</v>
      </c>
      <c r="E66" s="40">
        <f t="shared" si="48"/>
        <v>1830</v>
      </c>
      <c r="F66" s="40">
        <f t="shared" si="48"/>
        <v>2750</v>
      </c>
      <c r="G66" s="40">
        <f t="shared" si="48"/>
        <v>3676</v>
      </c>
      <c r="H66" s="40">
        <f t="shared" si="48"/>
        <v>4608</v>
      </c>
      <c r="I66" s="40">
        <f t="shared" si="48"/>
        <v>5545</v>
      </c>
      <c r="J66" s="40">
        <f t="shared" si="48"/>
        <v>9279</v>
      </c>
      <c r="K66" s="40">
        <f t="shared" si="48"/>
        <v>10400</v>
      </c>
      <c r="L66" s="40">
        <f t="shared" si="48"/>
        <v>12507</v>
      </c>
      <c r="M66" s="40">
        <f t="shared" si="48"/>
        <v>14679</v>
      </c>
      <c r="N66" s="40">
        <f t="shared" si="48"/>
        <v>15697</v>
      </c>
      <c r="O66" s="40">
        <f t="shared" si="48"/>
        <v>18968</v>
      </c>
    </row>
    <row r="67" spans="1:16" ht="15" customHeight="1" x14ac:dyDescent="0.25">
      <c r="A67" s="80" t="s">
        <v>38</v>
      </c>
      <c r="B67" s="63" t="s">
        <v>41</v>
      </c>
      <c r="C67" s="91" t="s">
        <v>17</v>
      </c>
      <c r="D67" s="90">
        <v>69698</v>
      </c>
      <c r="E67" s="92">
        <v>73164</v>
      </c>
      <c r="F67" s="49">
        <v>60781</v>
      </c>
      <c r="G67" s="93">
        <v>71072.52</v>
      </c>
      <c r="H67" s="49">
        <v>76094</v>
      </c>
      <c r="I67" s="49">
        <v>82671</v>
      </c>
      <c r="J67" s="49">
        <v>80398</v>
      </c>
      <c r="K67" s="94">
        <v>83716</v>
      </c>
      <c r="L67" s="49">
        <v>76992.639999999999</v>
      </c>
      <c r="M67" s="49">
        <v>74704.22</v>
      </c>
      <c r="N67" s="49">
        <v>64513.5</v>
      </c>
      <c r="O67" s="49">
        <v>82232.039999999994</v>
      </c>
    </row>
    <row r="68" spans="1:16" ht="15.75" thickBot="1" x14ac:dyDescent="0.3">
      <c r="A68" s="82"/>
      <c r="B68" s="66"/>
      <c r="C68" s="95" t="s">
        <v>18</v>
      </c>
      <c r="D68" s="96">
        <v>60824</v>
      </c>
      <c r="E68" s="97">
        <v>64787</v>
      </c>
      <c r="F68" s="98">
        <v>66762</v>
      </c>
      <c r="G68" s="98">
        <v>64542</v>
      </c>
      <c r="H68" s="98">
        <v>75984</v>
      </c>
      <c r="I68" s="98">
        <v>67696</v>
      </c>
      <c r="J68" s="98">
        <v>81426</v>
      </c>
      <c r="K68" s="99">
        <v>67142</v>
      </c>
      <c r="L68" s="98">
        <v>71444</v>
      </c>
      <c r="M68" s="98">
        <v>69839</v>
      </c>
      <c r="N68" s="98">
        <v>73956</v>
      </c>
      <c r="O68" s="98">
        <v>74884</v>
      </c>
    </row>
    <row r="69" spans="1:16" x14ac:dyDescent="0.25">
      <c r="B69" s="66"/>
      <c r="C69" s="100" t="s">
        <v>33</v>
      </c>
      <c r="D69" s="101">
        <f>(D67/D68)-1</f>
        <v>0.14589635670130208</v>
      </c>
      <c r="E69" s="26">
        <f t="shared" ref="E69:O69" si="49">(E67/E68)-1</f>
        <v>0.1293006312994891</v>
      </c>
      <c r="F69" s="26">
        <f t="shared" si="49"/>
        <v>-8.9586890746232939E-2</v>
      </c>
      <c r="G69" s="26">
        <f t="shared" si="49"/>
        <v>0.1011824858231849</v>
      </c>
      <c r="H69" s="26">
        <f t="shared" si="49"/>
        <v>1.4476731943566801E-3</v>
      </c>
      <c r="I69" s="26">
        <f t="shared" si="49"/>
        <v>0.22120952493500345</v>
      </c>
      <c r="J69" s="26">
        <f t="shared" si="49"/>
        <v>-1.2624960086458858E-2</v>
      </c>
      <c r="K69" s="27">
        <f>(K67/K68)-1</f>
        <v>0.24684995978672064</v>
      </c>
      <c r="L69" s="26">
        <f t="shared" si="49"/>
        <v>7.7664184536140102E-2</v>
      </c>
      <c r="M69" s="26">
        <f t="shared" si="49"/>
        <v>6.9663368604934162E-2</v>
      </c>
      <c r="N69" s="26">
        <f t="shared" si="49"/>
        <v>-0.12767726756449782</v>
      </c>
      <c r="O69" s="26">
        <f t="shared" si="49"/>
        <v>9.8125634314406129E-2</v>
      </c>
    </row>
    <row r="70" spans="1:16" x14ac:dyDescent="0.25">
      <c r="B70" s="66"/>
      <c r="C70" s="102" t="s">
        <v>34</v>
      </c>
      <c r="D70" s="103">
        <f>(D71/D72)-1</f>
        <v>0.14589635670130208</v>
      </c>
      <c r="E70" s="104">
        <f t="shared" ref="E70:O70" si="50">(E71/E72)-1</f>
        <v>0.1373366982191051</v>
      </c>
      <c r="F70" s="104">
        <f t="shared" si="50"/>
        <v>5.858410483799692E-2</v>
      </c>
      <c r="G70" s="104">
        <f t="shared" si="50"/>
        <v>6.928563921919717E-2</v>
      </c>
      <c r="H70" s="104">
        <f t="shared" si="50"/>
        <v>5.380166356762861E-2</v>
      </c>
      <c r="I70" s="104">
        <f t="shared" si="50"/>
        <v>8.2091688613187941E-2</v>
      </c>
      <c r="J70" s="104">
        <f t="shared" si="50"/>
        <v>6.6091560326209997E-2</v>
      </c>
      <c r="K70" s="105">
        <f>(K71/K72)-1</f>
        <v>8.8191520550364944E-2</v>
      </c>
      <c r="L70" s="104">
        <f t="shared" si="50"/>
        <v>8.6979618341398002E-2</v>
      </c>
      <c r="M70" s="104">
        <f t="shared" si="50"/>
        <v>8.5228069972163034E-2</v>
      </c>
      <c r="N70" s="104">
        <f t="shared" si="50"/>
        <v>6.4629448902540743E-2</v>
      </c>
      <c r="O70" s="104">
        <f t="shared" si="50"/>
        <v>6.7618094427882802E-2</v>
      </c>
    </row>
    <row r="71" spans="1:16" x14ac:dyDescent="0.25">
      <c r="B71" s="66"/>
      <c r="C71" s="100" t="s">
        <v>26</v>
      </c>
      <c r="D71" s="15">
        <f>D67</f>
        <v>69698</v>
      </c>
      <c r="E71" s="31">
        <f t="shared" ref="E71:O72" si="51">D71+E67</f>
        <v>142862</v>
      </c>
      <c r="F71" s="31">
        <f t="shared" si="51"/>
        <v>203643</v>
      </c>
      <c r="G71" s="31">
        <f t="shared" si="51"/>
        <v>274715.52000000002</v>
      </c>
      <c r="H71" s="31">
        <f t="shared" si="51"/>
        <v>350809.52</v>
      </c>
      <c r="I71" s="31">
        <f t="shared" si="51"/>
        <v>433480.52</v>
      </c>
      <c r="J71" s="31">
        <f t="shared" si="51"/>
        <v>513878.52</v>
      </c>
      <c r="K71" s="31">
        <f t="shared" si="51"/>
        <v>597594.52</v>
      </c>
      <c r="L71" s="31">
        <f t="shared" si="51"/>
        <v>674587.16</v>
      </c>
      <c r="M71" s="31">
        <f t="shared" si="51"/>
        <v>749291.38</v>
      </c>
      <c r="N71" s="31">
        <f t="shared" si="51"/>
        <v>813804.88</v>
      </c>
      <c r="O71" s="31">
        <f t="shared" si="51"/>
        <v>896036.92</v>
      </c>
    </row>
    <row r="72" spans="1:16" ht="15.75" thickBot="1" x14ac:dyDescent="0.3">
      <c r="B72" s="106"/>
      <c r="C72" s="107" t="s">
        <v>27</v>
      </c>
      <c r="D72" s="108">
        <f>D68</f>
        <v>60824</v>
      </c>
      <c r="E72" s="98">
        <f t="shared" si="51"/>
        <v>125611</v>
      </c>
      <c r="F72" s="98">
        <f t="shared" si="51"/>
        <v>192373</v>
      </c>
      <c r="G72" s="98">
        <f t="shared" si="51"/>
        <v>256915</v>
      </c>
      <c r="H72" s="98">
        <f t="shared" si="51"/>
        <v>332899</v>
      </c>
      <c r="I72" s="98">
        <f t="shared" si="51"/>
        <v>400595</v>
      </c>
      <c r="J72" s="98">
        <f t="shared" si="51"/>
        <v>482021</v>
      </c>
      <c r="K72" s="98">
        <f t="shared" si="51"/>
        <v>549163</v>
      </c>
      <c r="L72" s="98">
        <f t="shared" si="51"/>
        <v>620607</v>
      </c>
      <c r="M72" s="98">
        <f t="shared" si="51"/>
        <v>690446</v>
      </c>
      <c r="N72" s="98">
        <f t="shared" si="51"/>
        <v>764402</v>
      </c>
      <c r="O72" s="98">
        <f t="shared" si="51"/>
        <v>839286</v>
      </c>
    </row>
    <row r="73" spans="1:16" x14ac:dyDescent="0.25">
      <c r="B73" s="63" t="s">
        <v>42</v>
      </c>
      <c r="C73" s="91" t="s">
        <v>17</v>
      </c>
      <c r="D73" s="90">
        <v>69931.72</v>
      </c>
      <c r="E73" s="92">
        <v>55274</v>
      </c>
      <c r="F73" s="49">
        <v>66968</v>
      </c>
      <c r="G73" s="93">
        <v>61299</v>
      </c>
      <c r="H73" s="49">
        <v>71273</v>
      </c>
      <c r="I73" s="49">
        <v>56417</v>
      </c>
      <c r="J73" s="49">
        <v>64312</v>
      </c>
      <c r="K73" s="94">
        <v>81738</v>
      </c>
      <c r="L73" s="49">
        <v>41337.31</v>
      </c>
      <c r="M73" s="49">
        <v>83152.240000000005</v>
      </c>
      <c r="N73" s="49">
        <v>67098.27</v>
      </c>
      <c r="O73" s="49">
        <v>90039.46</v>
      </c>
    </row>
    <row r="74" spans="1:16" x14ac:dyDescent="0.25">
      <c r="B74" s="66"/>
      <c r="C74" s="95" t="s">
        <v>18</v>
      </c>
      <c r="D74" s="96">
        <v>66344</v>
      </c>
      <c r="E74" s="97">
        <v>50525</v>
      </c>
      <c r="F74" s="98">
        <v>62648</v>
      </c>
      <c r="G74" s="98">
        <v>41049</v>
      </c>
      <c r="H74" s="98">
        <v>69186</v>
      </c>
      <c r="I74" s="98">
        <v>63535</v>
      </c>
      <c r="J74" s="98">
        <v>53215</v>
      </c>
      <c r="K74" s="99">
        <v>60626</v>
      </c>
      <c r="L74" s="98">
        <v>66786</v>
      </c>
      <c r="M74" s="98">
        <v>72144</v>
      </c>
      <c r="N74" s="98">
        <v>94882</v>
      </c>
      <c r="O74" s="98">
        <v>66880</v>
      </c>
    </row>
    <row r="75" spans="1:16" x14ac:dyDescent="0.25">
      <c r="B75" s="66"/>
      <c r="C75" s="100" t="s">
        <v>33</v>
      </c>
      <c r="D75" s="101">
        <f>(D73/D74)-1</f>
        <v>5.4077535270710353E-2</v>
      </c>
      <c r="E75" s="26">
        <f t="shared" ref="E75:J75" si="52">(E73/E74)-1</f>
        <v>9.3993072736269223E-2</v>
      </c>
      <c r="F75" s="26">
        <f t="shared" si="52"/>
        <v>6.8956710509513464E-2</v>
      </c>
      <c r="G75" s="26">
        <f t="shared" si="52"/>
        <v>0.49331286998465251</v>
      </c>
      <c r="H75" s="26">
        <f t="shared" si="52"/>
        <v>3.0165062295840261E-2</v>
      </c>
      <c r="I75" s="26">
        <f t="shared" si="52"/>
        <v>-0.11203273786102153</v>
      </c>
      <c r="J75" s="26">
        <f t="shared" si="52"/>
        <v>0.20853142910833422</v>
      </c>
      <c r="K75" s="27">
        <f>(K73/K74)-1</f>
        <v>0.34823343120113481</v>
      </c>
      <c r="L75" s="26">
        <f t="shared" ref="L75:O75" si="53">(L73/L74)-1</f>
        <v>-0.38104827359027349</v>
      </c>
      <c r="M75" s="26">
        <f t="shared" si="53"/>
        <v>0.15258704812597035</v>
      </c>
      <c r="N75" s="26">
        <f t="shared" si="53"/>
        <v>-0.29282403406336288</v>
      </c>
      <c r="O75" s="26">
        <f t="shared" si="53"/>
        <v>0.34628379186602887</v>
      </c>
    </row>
    <row r="76" spans="1:16" x14ac:dyDescent="0.25">
      <c r="B76" s="66"/>
      <c r="C76" s="102" t="s">
        <v>34</v>
      </c>
      <c r="D76" s="103">
        <f>(D77/D78)-1</f>
        <v>5.4077535270710353E-2</v>
      </c>
      <c r="E76" s="104">
        <f t="shared" ref="E76:J76" si="54">(E77/E78)-1</f>
        <v>7.1333886659422197E-2</v>
      </c>
      <c r="F76" s="104">
        <f t="shared" si="54"/>
        <v>7.0504297643120051E-2</v>
      </c>
      <c r="G76" s="104">
        <f t="shared" si="54"/>
        <v>0.1491921692373257</v>
      </c>
      <c r="H76" s="104">
        <f t="shared" si="54"/>
        <v>0.12077128026726291</v>
      </c>
      <c r="I76" s="104">
        <f t="shared" si="54"/>
        <v>7.8903894001194352E-2</v>
      </c>
      <c r="J76" s="104">
        <f t="shared" si="54"/>
        <v>9.5873378236761342E-2</v>
      </c>
      <c r="K76" s="105">
        <f>(K77/K78)-1</f>
        <v>0.1286258156222706</v>
      </c>
      <c r="L76" s="104">
        <f t="shared" ref="L76:O76" si="55">(L77/L78)-1</f>
        <v>6.4871926939544577E-2</v>
      </c>
      <c r="M76" s="104">
        <f t="shared" si="55"/>
        <v>7.5313369347488335E-2</v>
      </c>
      <c r="N76" s="104">
        <f t="shared" si="55"/>
        <v>2.5480840014837192E-2</v>
      </c>
      <c r="O76" s="104">
        <f t="shared" si="55"/>
        <v>5.3423979578547165E-2</v>
      </c>
    </row>
    <row r="77" spans="1:16" x14ac:dyDescent="0.25">
      <c r="B77" s="66"/>
      <c r="C77" s="100" t="s">
        <v>26</v>
      </c>
      <c r="D77" s="15">
        <f>D73</f>
        <v>69931.72</v>
      </c>
      <c r="E77" s="31">
        <f t="shared" ref="E77:O78" si="56">D77+E73</f>
        <v>125205.72</v>
      </c>
      <c r="F77" s="31">
        <f t="shared" si="56"/>
        <v>192173.72</v>
      </c>
      <c r="G77" s="31">
        <f t="shared" si="56"/>
        <v>253472.72</v>
      </c>
      <c r="H77" s="31">
        <f t="shared" si="56"/>
        <v>324745.71999999997</v>
      </c>
      <c r="I77" s="31">
        <f t="shared" si="56"/>
        <v>381162.72</v>
      </c>
      <c r="J77" s="31">
        <f t="shared" si="56"/>
        <v>445474.72</v>
      </c>
      <c r="K77" s="31">
        <f t="shared" si="56"/>
        <v>527212.72</v>
      </c>
      <c r="L77" s="31">
        <f t="shared" si="56"/>
        <v>568550.03</v>
      </c>
      <c r="M77" s="31">
        <f t="shared" si="56"/>
        <v>651702.27</v>
      </c>
      <c r="N77" s="31">
        <f t="shared" si="56"/>
        <v>718800.54</v>
      </c>
      <c r="O77" s="31">
        <f t="shared" si="56"/>
        <v>808840</v>
      </c>
    </row>
    <row r="78" spans="1:16" ht="15.75" thickBot="1" x14ac:dyDescent="0.3">
      <c r="B78" s="106"/>
      <c r="C78" s="107" t="s">
        <v>27</v>
      </c>
      <c r="D78" s="108">
        <f>D74</f>
        <v>66344</v>
      </c>
      <c r="E78" s="98">
        <f t="shared" si="56"/>
        <v>116869</v>
      </c>
      <c r="F78" s="98">
        <f t="shared" si="56"/>
        <v>179517</v>
      </c>
      <c r="G78" s="98">
        <f t="shared" si="56"/>
        <v>220566</v>
      </c>
      <c r="H78" s="98">
        <f t="shared" si="56"/>
        <v>289752</v>
      </c>
      <c r="I78" s="98">
        <f t="shared" si="56"/>
        <v>353287</v>
      </c>
      <c r="J78" s="98">
        <f t="shared" si="56"/>
        <v>406502</v>
      </c>
      <c r="K78" s="98">
        <f t="shared" si="56"/>
        <v>467128</v>
      </c>
      <c r="L78" s="98">
        <f t="shared" si="56"/>
        <v>533914</v>
      </c>
      <c r="M78" s="98">
        <f t="shared" si="56"/>
        <v>606058</v>
      </c>
      <c r="N78" s="98">
        <f t="shared" si="56"/>
        <v>700940</v>
      </c>
      <c r="O78" s="98">
        <f t="shared" si="56"/>
        <v>767820</v>
      </c>
    </row>
    <row r="79" spans="1:16" x14ac:dyDescent="0.25">
      <c r="A79" s="80" t="s">
        <v>38</v>
      </c>
      <c r="B79" s="63" t="s">
        <v>43</v>
      </c>
      <c r="C79" s="109" t="s">
        <v>17</v>
      </c>
      <c r="D79" s="90">
        <f>+[1]PIGOO!B103+[1]PIGOO!B104</f>
        <v>0</v>
      </c>
      <c r="E79" s="90">
        <f>+[1]PIGOO!C103+[1]PIGOO!C104</f>
        <v>0</v>
      </c>
      <c r="F79" s="90">
        <f>+[1]PIGOO!D103+[1]PIGOO!D104</f>
        <v>0</v>
      </c>
      <c r="G79" s="90">
        <f>+[1]PIGOO!E103+[1]PIGOO!E104</f>
        <v>0</v>
      </c>
      <c r="H79" s="90">
        <f>+[1]PIGOO!F103+[1]PIGOO!F104</f>
        <v>0</v>
      </c>
      <c r="I79" s="90">
        <f>+[1]PIGOO!G103+[1]PIGOO!G104</f>
        <v>0</v>
      </c>
      <c r="J79" s="90">
        <f>+[1]PIGOO!H103+[1]PIGOO!H104</f>
        <v>0</v>
      </c>
      <c r="K79" s="90">
        <f>+[1]PIGOO!I103+[1]PIGOO!I104</f>
        <v>0</v>
      </c>
      <c r="L79" s="90">
        <f>+[1]PIGOO!J103+[1]PIGOO!J104</f>
        <v>0</v>
      </c>
      <c r="M79" s="90">
        <f>+[1]PIGOO!K103+[1]PIGOO!K104</f>
        <v>0</v>
      </c>
      <c r="N79" s="90">
        <f>+[1]PIGOO!L103+[1]PIGOO!L104</f>
        <v>0</v>
      </c>
      <c r="O79" s="90">
        <f>+[1]PIGOO!M103+[1]PIGOO!M104</f>
        <v>0</v>
      </c>
      <c r="P79" s="16">
        <v>7</v>
      </c>
    </row>
    <row r="80" spans="1:16" ht="15.75" thickBot="1" x14ac:dyDescent="0.3">
      <c r="A80" s="82"/>
      <c r="B80" s="66"/>
      <c r="C80" s="95" t="s">
        <v>18</v>
      </c>
      <c r="D80" s="96">
        <v>0</v>
      </c>
      <c r="E80" s="97">
        <v>0</v>
      </c>
      <c r="F80" s="98">
        <v>0</v>
      </c>
      <c r="G80" s="98">
        <v>0</v>
      </c>
      <c r="H80" s="98">
        <v>642</v>
      </c>
      <c r="I80" s="98">
        <v>0</v>
      </c>
      <c r="J80" s="98">
        <v>0</v>
      </c>
      <c r="K80" s="99">
        <v>0</v>
      </c>
      <c r="L80" s="98">
        <v>0</v>
      </c>
      <c r="M80" s="98">
        <v>0</v>
      </c>
      <c r="N80" s="98">
        <v>0</v>
      </c>
      <c r="O80" s="98">
        <v>0</v>
      </c>
    </row>
    <row r="81" spans="1:15" x14ac:dyDescent="0.25">
      <c r="B81" s="66"/>
      <c r="C81" s="100" t="s">
        <v>33</v>
      </c>
      <c r="D81" s="101" t="e">
        <f>(D79/D80)-1</f>
        <v>#DIV/0!</v>
      </c>
      <c r="E81" s="26" t="e">
        <f t="shared" ref="E81:J81" si="57">(E79/E80)-1</f>
        <v>#DIV/0!</v>
      </c>
      <c r="F81" s="26" t="e">
        <f t="shared" si="57"/>
        <v>#DIV/0!</v>
      </c>
      <c r="G81" s="26" t="e">
        <f t="shared" si="57"/>
        <v>#DIV/0!</v>
      </c>
      <c r="H81" s="26">
        <f t="shared" si="57"/>
        <v>-1</v>
      </c>
      <c r="I81" s="26" t="e">
        <f t="shared" si="57"/>
        <v>#DIV/0!</v>
      </c>
      <c r="J81" s="26" t="e">
        <f t="shared" si="57"/>
        <v>#DIV/0!</v>
      </c>
      <c r="K81" s="27" t="e">
        <f>(K79/K80)-1</f>
        <v>#DIV/0!</v>
      </c>
      <c r="L81" s="26" t="e">
        <f t="shared" ref="L81:O81" si="58">(L79/L80)-1</f>
        <v>#DIV/0!</v>
      </c>
      <c r="M81" s="26" t="e">
        <f t="shared" si="58"/>
        <v>#DIV/0!</v>
      </c>
      <c r="N81" s="26" t="e">
        <f t="shared" si="58"/>
        <v>#DIV/0!</v>
      </c>
      <c r="O81" s="26" t="e">
        <f t="shared" si="58"/>
        <v>#DIV/0!</v>
      </c>
    </row>
    <row r="82" spans="1:15" x14ac:dyDescent="0.25">
      <c r="B82" s="66"/>
      <c r="C82" s="102" t="s">
        <v>34</v>
      </c>
      <c r="D82" s="103" t="e">
        <f>(D83/D84)-1</f>
        <v>#DIV/0!</v>
      </c>
      <c r="E82" s="104" t="e">
        <f t="shared" ref="E82:J82" si="59">(E83/E84)-1</f>
        <v>#DIV/0!</v>
      </c>
      <c r="F82" s="104" t="e">
        <f t="shared" si="59"/>
        <v>#DIV/0!</v>
      </c>
      <c r="G82" s="104" t="e">
        <f t="shared" si="59"/>
        <v>#DIV/0!</v>
      </c>
      <c r="H82" s="104">
        <f t="shared" si="59"/>
        <v>-1</v>
      </c>
      <c r="I82" s="104">
        <f t="shared" si="59"/>
        <v>-1</v>
      </c>
      <c r="J82" s="104">
        <f t="shared" si="59"/>
        <v>-1</v>
      </c>
      <c r="K82" s="105">
        <f>(K83/K84)-1</f>
        <v>-1</v>
      </c>
      <c r="L82" s="104">
        <f t="shared" ref="L82:O82" si="60">(L83/L84)-1</f>
        <v>-1</v>
      </c>
      <c r="M82" s="104">
        <f t="shared" si="60"/>
        <v>-1</v>
      </c>
      <c r="N82" s="104">
        <f t="shared" si="60"/>
        <v>-1</v>
      </c>
      <c r="O82" s="104">
        <f t="shared" si="60"/>
        <v>-1</v>
      </c>
    </row>
    <row r="83" spans="1:15" x14ac:dyDescent="0.25">
      <c r="B83" s="66"/>
      <c r="C83" s="100" t="s">
        <v>26</v>
      </c>
      <c r="D83" s="15">
        <f>D79</f>
        <v>0</v>
      </c>
      <c r="E83" s="31">
        <f t="shared" ref="E83:O84" si="61">D83+E79</f>
        <v>0</v>
      </c>
      <c r="F83" s="31">
        <f t="shared" si="61"/>
        <v>0</v>
      </c>
      <c r="G83" s="31">
        <f t="shared" si="61"/>
        <v>0</v>
      </c>
      <c r="H83" s="31">
        <f t="shared" si="61"/>
        <v>0</v>
      </c>
      <c r="I83" s="31">
        <f t="shared" si="61"/>
        <v>0</v>
      </c>
      <c r="J83" s="31">
        <f t="shared" si="61"/>
        <v>0</v>
      </c>
      <c r="K83" s="31">
        <f t="shared" si="61"/>
        <v>0</v>
      </c>
      <c r="L83" s="31">
        <f t="shared" si="61"/>
        <v>0</v>
      </c>
      <c r="M83" s="31">
        <f t="shared" si="61"/>
        <v>0</v>
      </c>
      <c r="N83" s="31">
        <f t="shared" si="61"/>
        <v>0</v>
      </c>
      <c r="O83" s="31">
        <f t="shared" si="61"/>
        <v>0</v>
      </c>
    </row>
    <row r="84" spans="1:15" ht="15.75" thickBot="1" x14ac:dyDescent="0.3">
      <c r="B84" s="106"/>
      <c r="C84" s="107" t="s">
        <v>27</v>
      </c>
      <c r="D84" s="108">
        <f>D80</f>
        <v>0</v>
      </c>
      <c r="E84" s="98">
        <f t="shared" si="61"/>
        <v>0</v>
      </c>
      <c r="F84" s="98">
        <f t="shared" si="61"/>
        <v>0</v>
      </c>
      <c r="G84" s="98">
        <f t="shared" si="61"/>
        <v>0</v>
      </c>
      <c r="H84" s="98">
        <f t="shared" si="61"/>
        <v>642</v>
      </c>
      <c r="I84" s="98">
        <f t="shared" si="61"/>
        <v>642</v>
      </c>
      <c r="J84" s="98">
        <f t="shared" si="61"/>
        <v>642</v>
      </c>
      <c r="K84" s="98">
        <f t="shared" si="61"/>
        <v>642</v>
      </c>
      <c r="L84" s="98">
        <f t="shared" si="61"/>
        <v>642</v>
      </c>
      <c r="M84" s="98">
        <f t="shared" si="61"/>
        <v>642</v>
      </c>
      <c r="N84" s="98">
        <f t="shared" si="61"/>
        <v>642</v>
      </c>
      <c r="O84" s="98">
        <f t="shared" si="61"/>
        <v>642</v>
      </c>
    </row>
    <row r="85" spans="1:15" x14ac:dyDescent="0.25">
      <c r="B85" s="110" t="s">
        <v>44</v>
      </c>
      <c r="C85" s="111" t="s">
        <v>29</v>
      </c>
      <c r="D85" s="112">
        <f t="shared" ref="D85:O85" si="62">(D67/D55)</f>
        <v>0.52562332646006438</v>
      </c>
      <c r="E85" s="112">
        <f t="shared" si="62"/>
        <v>0.49741509222819857</v>
      </c>
      <c r="F85" s="112">
        <f t="shared" si="62"/>
        <v>0.51593108367427543</v>
      </c>
      <c r="G85" s="112">
        <f t="shared" si="62"/>
        <v>0.46722131700069147</v>
      </c>
      <c r="H85" s="112">
        <f t="shared" si="62"/>
        <v>0.48848139381085726</v>
      </c>
      <c r="I85" s="112">
        <f t="shared" si="62"/>
        <v>0.4752705364461462</v>
      </c>
      <c r="J85" s="112">
        <f t="shared" si="62"/>
        <v>0.46133137809651997</v>
      </c>
      <c r="K85" s="112">
        <f t="shared" si="62"/>
        <v>0.51862055703946441</v>
      </c>
      <c r="L85" s="112">
        <f t="shared" si="62"/>
        <v>0.46748884158367082</v>
      </c>
      <c r="M85" s="112">
        <f t="shared" si="62"/>
        <v>0.50524355015601463</v>
      </c>
      <c r="N85" s="112">
        <f t="shared" si="62"/>
        <v>0.46011006525135045</v>
      </c>
      <c r="O85" s="112">
        <f t="shared" si="62"/>
        <v>0.54500269843541116</v>
      </c>
    </row>
    <row r="86" spans="1:15" x14ac:dyDescent="0.25">
      <c r="B86" s="113"/>
      <c r="C86" s="109" t="s">
        <v>30</v>
      </c>
      <c r="D86" s="114">
        <f t="shared" ref="D86:O87" si="63">D71/D59</f>
        <v>0.52562332646006438</v>
      </c>
      <c r="E86" s="114">
        <f t="shared" si="63"/>
        <v>0.51078862285220439</v>
      </c>
      <c r="F86" s="114">
        <f t="shared" si="63"/>
        <v>0.51231272049669763</v>
      </c>
      <c r="G86" s="114">
        <f t="shared" si="63"/>
        <v>0.49983272833700976</v>
      </c>
      <c r="H86" s="114">
        <f t="shared" si="63"/>
        <v>0.49732593203516751</v>
      </c>
      <c r="I86" s="114">
        <f t="shared" si="63"/>
        <v>0.49296306530862349</v>
      </c>
      <c r="J86" s="114">
        <f t="shared" si="63"/>
        <v>0.48773098394409625</v>
      </c>
      <c r="K86" s="114">
        <f t="shared" si="63"/>
        <v>0.49183475626125756</v>
      </c>
      <c r="L86" s="114">
        <f t="shared" si="63"/>
        <v>0.48892865010883768</v>
      </c>
      <c r="M86" s="114">
        <f t="shared" si="63"/>
        <v>0.49050780219470891</v>
      </c>
      <c r="N86" s="114">
        <f t="shared" si="63"/>
        <v>0.48795223593837328</v>
      </c>
      <c r="O86" s="114">
        <f t="shared" si="63"/>
        <v>0.49268533189721481</v>
      </c>
    </row>
    <row r="87" spans="1:15" ht="15.75" thickBot="1" x14ac:dyDescent="0.3">
      <c r="B87" s="115"/>
      <c r="C87" s="116" t="s">
        <v>31</v>
      </c>
      <c r="D87" s="117">
        <f t="shared" si="63"/>
        <v>0.3953384074408689</v>
      </c>
      <c r="E87" s="117">
        <f t="shared" si="63"/>
        <v>0.40821758431749788</v>
      </c>
      <c r="F87" s="117">
        <f t="shared" si="63"/>
        <v>0.42897599939346232</v>
      </c>
      <c r="G87" s="117">
        <f t="shared" si="63"/>
        <v>0.42910781184495567</v>
      </c>
      <c r="H87" s="117">
        <f t="shared" si="63"/>
        <v>0.44465563461458835</v>
      </c>
      <c r="I87" s="117">
        <f t="shared" si="63"/>
        <v>0.44608744358415581</v>
      </c>
      <c r="J87" s="117">
        <f t="shared" si="63"/>
        <v>0.45141167700560403</v>
      </c>
      <c r="K87" s="117">
        <f t="shared" si="63"/>
        <v>0.45319789296645929</v>
      </c>
      <c r="L87" s="117">
        <f t="shared" si="63"/>
        <v>0.45630149969009198</v>
      </c>
      <c r="M87" s="117">
        <f t="shared" si="63"/>
        <v>0.45924077339401154</v>
      </c>
      <c r="N87" s="117">
        <f t="shared" si="63"/>
        <v>0.46548059954523807</v>
      </c>
      <c r="O87" s="117">
        <f t="shared" si="63"/>
        <v>0.46920986044785046</v>
      </c>
    </row>
    <row r="88" spans="1:15" x14ac:dyDescent="0.25">
      <c r="B88" s="118" t="s">
        <v>45</v>
      </c>
      <c r="C88" s="111" t="s">
        <v>29</v>
      </c>
      <c r="D88" s="112">
        <f t="shared" ref="D88:O88" si="64">D79/D61</f>
        <v>0</v>
      </c>
      <c r="E88" s="112">
        <f t="shared" si="64"/>
        <v>0</v>
      </c>
      <c r="F88" s="112">
        <f t="shared" si="64"/>
        <v>0</v>
      </c>
      <c r="G88" s="112">
        <f t="shared" si="64"/>
        <v>0</v>
      </c>
      <c r="H88" s="112">
        <f t="shared" si="64"/>
        <v>0</v>
      </c>
      <c r="I88" s="112">
        <f t="shared" si="64"/>
        <v>0</v>
      </c>
      <c r="J88" s="112">
        <f t="shared" si="64"/>
        <v>0</v>
      </c>
      <c r="K88" s="112">
        <f t="shared" si="64"/>
        <v>0</v>
      </c>
      <c r="L88" s="112">
        <f t="shared" si="64"/>
        <v>0</v>
      </c>
      <c r="M88" s="112">
        <f t="shared" si="64"/>
        <v>0</v>
      </c>
      <c r="N88" s="112">
        <f t="shared" si="64"/>
        <v>0</v>
      </c>
      <c r="O88" s="112">
        <f t="shared" si="64"/>
        <v>0</v>
      </c>
    </row>
    <row r="89" spans="1:15" x14ac:dyDescent="0.25">
      <c r="B89" s="119"/>
      <c r="C89" s="109" t="s">
        <v>30</v>
      </c>
      <c r="D89" s="114">
        <f t="shared" ref="D89:O90" si="65">D83/D65</f>
        <v>0</v>
      </c>
      <c r="E89" s="114">
        <f t="shared" si="65"/>
        <v>0</v>
      </c>
      <c r="F89" s="114">
        <f t="shared" si="65"/>
        <v>0</v>
      </c>
      <c r="G89" s="114">
        <f t="shared" si="65"/>
        <v>0</v>
      </c>
      <c r="H89" s="114">
        <f t="shared" si="65"/>
        <v>0</v>
      </c>
      <c r="I89" s="114">
        <f t="shared" si="65"/>
        <v>0</v>
      </c>
      <c r="J89" s="114">
        <f t="shared" si="65"/>
        <v>0</v>
      </c>
      <c r="K89" s="114">
        <f t="shared" si="65"/>
        <v>0</v>
      </c>
      <c r="L89" s="114">
        <f t="shared" si="65"/>
        <v>0</v>
      </c>
      <c r="M89" s="114">
        <f t="shared" si="65"/>
        <v>0</v>
      </c>
      <c r="N89" s="114">
        <f t="shared" si="65"/>
        <v>0</v>
      </c>
      <c r="O89" s="114">
        <f t="shared" si="65"/>
        <v>0</v>
      </c>
    </row>
    <row r="90" spans="1:15" ht="15.75" thickBot="1" x14ac:dyDescent="0.3">
      <c r="B90" s="120"/>
      <c r="C90" s="116" t="s">
        <v>31</v>
      </c>
      <c r="D90" s="117">
        <f t="shared" si="65"/>
        <v>0</v>
      </c>
      <c r="E90" s="117">
        <f t="shared" si="65"/>
        <v>0</v>
      </c>
      <c r="F90" s="117">
        <f t="shared" si="65"/>
        <v>0</v>
      </c>
      <c r="G90" s="117">
        <f t="shared" si="65"/>
        <v>0</v>
      </c>
      <c r="H90" s="117">
        <f t="shared" si="65"/>
        <v>0.13932291666666666</v>
      </c>
      <c r="I90" s="117">
        <f t="shared" si="65"/>
        <v>0.1157799819657349</v>
      </c>
      <c r="J90" s="117">
        <f t="shared" si="65"/>
        <v>6.9188490139023603E-2</v>
      </c>
      <c r="K90" s="117">
        <f t="shared" si="65"/>
        <v>6.1730769230769228E-2</v>
      </c>
      <c r="L90" s="117">
        <f t="shared" si="65"/>
        <v>5.133125449748141E-2</v>
      </c>
      <c r="M90" s="117">
        <f t="shared" si="65"/>
        <v>4.3735949315348459E-2</v>
      </c>
      <c r="N90" s="117">
        <f t="shared" si="65"/>
        <v>4.0899534942982735E-2</v>
      </c>
      <c r="O90" s="117">
        <f t="shared" si="65"/>
        <v>3.3846478279207087E-2</v>
      </c>
    </row>
    <row r="91" spans="1:15" x14ac:dyDescent="0.25">
      <c r="B91" s="119" t="s">
        <v>46</v>
      </c>
      <c r="C91" s="111" t="s">
        <v>29</v>
      </c>
      <c r="D91" s="112">
        <f>(D67)/(D61+D55)</f>
        <v>0.51773182088906533</v>
      </c>
      <c r="E91" s="112">
        <f t="shared" ref="E91:O91" si="66">(E67)/(E61+E55)</f>
        <v>0.49388049636461462</v>
      </c>
      <c r="F91" s="112">
        <f t="shared" si="66"/>
        <v>0.51133469367324169</v>
      </c>
      <c r="G91" s="112">
        <f t="shared" si="66"/>
        <v>0.46214381741187183</v>
      </c>
      <c r="H91" s="112">
        <f t="shared" si="66"/>
        <v>0.48443275772326927</v>
      </c>
      <c r="I91" s="112">
        <f t="shared" si="66"/>
        <v>0.46805910348091467</v>
      </c>
      <c r="J91" s="112">
        <f t="shared" si="66"/>
        <v>0.45438394488208245</v>
      </c>
      <c r="K91" s="112">
        <f t="shared" si="66"/>
        <v>0.51531916659085064</v>
      </c>
      <c r="L91" s="112">
        <f t="shared" si="66"/>
        <v>0.4641439538415954</v>
      </c>
      <c r="M91" s="112">
        <f t="shared" si="66"/>
        <v>0.50119626172989618</v>
      </c>
      <c r="N91" s="112">
        <f t="shared" si="66"/>
        <v>0.45572408480967047</v>
      </c>
      <c r="O91" s="112">
        <f t="shared" si="66"/>
        <v>0.54099552944701212</v>
      </c>
    </row>
    <row r="92" spans="1:15" x14ac:dyDescent="0.25">
      <c r="B92" s="119"/>
      <c r="C92" s="109" t="s">
        <v>30</v>
      </c>
      <c r="D92" s="114">
        <f>(D71)/(D65+D59)</f>
        <v>0.51773182088906533</v>
      </c>
      <c r="E92" s="114">
        <f t="shared" ref="E92:O93" si="67">(E71)/(E65+E59)</f>
        <v>0.50523597648517704</v>
      </c>
      <c r="F92" s="114">
        <f t="shared" si="67"/>
        <v>0.50704096581166558</v>
      </c>
      <c r="G92" s="114">
        <f t="shared" si="67"/>
        <v>0.49460949320748876</v>
      </c>
      <c r="H92" s="114">
        <f t="shared" si="67"/>
        <v>0.49236591091298876</v>
      </c>
      <c r="I92" s="114">
        <f t="shared" si="67"/>
        <v>0.48753733891242085</v>
      </c>
      <c r="J92" s="114">
        <f t="shared" si="67"/>
        <v>0.48203473650546025</v>
      </c>
      <c r="K92" s="114">
        <f t="shared" si="67"/>
        <v>0.48643615372513233</v>
      </c>
      <c r="L92" s="114">
        <f t="shared" si="67"/>
        <v>0.48378421754685774</v>
      </c>
      <c r="M92" s="114">
        <f t="shared" si="67"/>
        <v>0.48546570989839621</v>
      </c>
      <c r="N92" s="114">
        <f t="shared" si="67"/>
        <v>0.48296703063555213</v>
      </c>
      <c r="O92" s="114">
        <f t="shared" si="67"/>
        <v>0.48776852687639194</v>
      </c>
    </row>
    <row r="93" spans="1:15" ht="15.75" thickBot="1" x14ac:dyDescent="0.3">
      <c r="B93" s="120"/>
      <c r="C93" s="116" t="s">
        <v>31</v>
      </c>
      <c r="D93" s="117">
        <f>(D72)/(D66+D60)</f>
        <v>0.39300113718598162</v>
      </c>
      <c r="E93" s="117">
        <f t="shared" si="67"/>
        <v>0.40580417140494157</v>
      </c>
      <c r="F93" s="117">
        <f t="shared" si="67"/>
        <v>0.42636143414074118</v>
      </c>
      <c r="G93" s="117">
        <f t="shared" si="67"/>
        <v>0.42648926368910767</v>
      </c>
      <c r="H93" s="117">
        <f t="shared" si="67"/>
        <v>0.44193554810660118</v>
      </c>
      <c r="I93" s="117">
        <f t="shared" si="67"/>
        <v>0.44334988999119046</v>
      </c>
      <c r="J93" s="117">
        <f t="shared" si="67"/>
        <v>0.4475228092066843</v>
      </c>
      <c r="K93" s="117">
        <f t="shared" si="67"/>
        <v>0.4493413661650647</v>
      </c>
      <c r="L93" s="117">
        <f t="shared" si="67"/>
        <v>0.45214368769069818</v>
      </c>
      <c r="M93" s="117">
        <f t="shared" si="67"/>
        <v>0.45480031354363593</v>
      </c>
      <c r="N93" s="117">
        <f t="shared" si="67"/>
        <v>0.46107336198446808</v>
      </c>
      <c r="O93" s="117">
        <f t="shared" si="67"/>
        <v>0.46428646504655113</v>
      </c>
    </row>
    <row r="94" spans="1:15" x14ac:dyDescent="0.25">
      <c r="A94" s="121"/>
      <c r="B94" s="122" t="s">
        <v>47</v>
      </c>
      <c r="C94" s="123">
        <v>3240</v>
      </c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</row>
    <row r="95" spans="1:15" x14ac:dyDescent="0.25">
      <c r="A95" s="125"/>
      <c r="B95" s="126" t="s">
        <v>48</v>
      </c>
      <c r="C95" s="127"/>
      <c r="D95" s="124">
        <f t="shared" ref="D95:O95" si="68">(D7*1000)/($C$94*30.4)</f>
        <v>175.04264132553607</v>
      </c>
      <c r="E95" s="124">
        <f t="shared" si="68"/>
        <v>139.33560753736191</v>
      </c>
      <c r="F95" s="124">
        <f t="shared" si="68"/>
        <v>186.34259259259258</v>
      </c>
      <c r="G95" s="124">
        <f t="shared" si="68"/>
        <v>206.7596653671215</v>
      </c>
      <c r="H95" s="124">
        <f t="shared" si="68"/>
        <v>235.06538336582196</v>
      </c>
      <c r="I95" s="124">
        <f t="shared" si="68"/>
        <v>228.77071150097467</v>
      </c>
      <c r="J95" s="124">
        <f t="shared" si="68"/>
        <v>216.66869720597791</v>
      </c>
      <c r="K95" s="124">
        <f t="shared" si="68"/>
        <v>197.91666666666666</v>
      </c>
      <c r="L95" s="124">
        <f t="shared" si="68"/>
        <v>176.01730019493178</v>
      </c>
      <c r="M95" s="124">
        <f t="shared" si="68"/>
        <v>169.34697855750488</v>
      </c>
      <c r="N95" s="124">
        <f t="shared" si="68"/>
        <v>156.19923651721896</v>
      </c>
      <c r="O95" s="124">
        <f t="shared" si="68"/>
        <v>154.46312540610785</v>
      </c>
    </row>
    <row r="96" spans="1:15" ht="10.5" customHeight="1" x14ac:dyDescent="0.25">
      <c r="A96" s="125"/>
      <c r="B96" s="128"/>
      <c r="C96" s="129"/>
      <c r="D96" s="130"/>
      <c r="E96" s="131"/>
      <c r="F96" s="131"/>
      <c r="G96" s="131"/>
      <c r="H96" s="130"/>
      <c r="I96" s="131"/>
      <c r="J96" s="131"/>
      <c r="K96" s="131"/>
      <c r="L96" s="131"/>
      <c r="M96" s="131"/>
      <c r="N96" s="131"/>
      <c r="O96" s="131"/>
    </row>
    <row r="97" spans="1:28" x14ac:dyDescent="0.25">
      <c r="A97" s="125"/>
      <c r="B97" s="126" t="s">
        <v>49</v>
      </c>
      <c r="C97" s="132"/>
      <c r="D97" s="133">
        <f t="shared" ref="D97:O97" si="69">((D13+D25)*1000)/($C$94*30.4)</f>
        <v>101.14116309291748</v>
      </c>
      <c r="E97" s="133">
        <f t="shared" si="69"/>
        <v>117.39563027940221</v>
      </c>
      <c r="F97" s="133">
        <f t="shared" si="69"/>
        <v>64.865578297595846</v>
      </c>
      <c r="G97" s="133">
        <f t="shared" si="69"/>
        <v>125.74114684860299</v>
      </c>
      <c r="H97" s="133">
        <f t="shared" si="69"/>
        <v>130.29970760233917</v>
      </c>
      <c r="I97" s="133">
        <f t="shared" si="69"/>
        <v>153.85396361273555</v>
      </c>
      <c r="J97" s="133">
        <f t="shared" si="69"/>
        <v>150.28021442495125</v>
      </c>
      <c r="K97" s="133">
        <f t="shared" si="69"/>
        <v>130.10680636777127</v>
      </c>
      <c r="L97" s="133">
        <f t="shared" si="69"/>
        <v>134.71613060428851</v>
      </c>
      <c r="M97" s="133">
        <f t="shared" si="69"/>
        <v>111.95378492527615</v>
      </c>
      <c r="N97" s="133">
        <f t="shared" si="69"/>
        <v>101.70971410006497</v>
      </c>
      <c r="O97" s="133">
        <f t="shared" si="69"/>
        <v>113.46653671215074</v>
      </c>
    </row>
    <row r="98" spans="1:28" ht="15.75" thickBot="1" x14ac:dyDescent="0.3">
      <c r="A98" s="134"/>
      <c r="B98" s="128"/>
      <c r="C98" s="129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</row>
    <row r="99" spans="1:28" ht="15.75" x14ac:dyDescent="0.25">
      <c r="B99" s="118" t="s">
        <v>50</v>
      </c>
      <c r="C99" s="136" t="s">
        <v>51</v>
      </c>
      <c r="D99" s="137">
        <v>502182.7</v>
      </c>
      <c r="E99" s="137">
        <v>511377.78</v>
      </c>
      <c r="F99" s="137">
        <v>502656.12</v>
      </c>
      <c r="G99" s="137">
        <v>507020.53</v>
      </c>
      <c r="H99" s="137">
        <v>498755</v>
      </c>
      <c r="I99" s="137">
        <v>512794</v>
      </c>
      <c r="J99" s="137">
        <v>531113.25</v>
      </c>
      <c r="K99" s="137">
        <v>544278.81999999995</v>
      </c>
      <c r="L99" s="138">
        <v>577281.43000000005</v>
      </c>
      <c r="M99" s="137">
        <v>565068.04</v>
      </c>
      <c r="N99" s="137">
        <v>563454.30000000005</v>
      </c>
      <c r="O99" s="137">
        <v>544765.17000000004</v>
      </c>
    </row>
    <row r="100" spans="1:28" ht="15.75" x14ac:dyDescent="0.25">
      <c r="B100" s="119"/>
      <c r="C100" s="139" t="s">
        <v>52</v>
      </c>
      <c r="D100" s="140">
        <v>3289.46</v>
      </c>
      <c r="E100" s="140">
        <v>3282</v>
      </c>
      <c r="F100" s="140">
        <v>3142</v>
      </c>
      <c r="G100" s="140">
        <v>2412.04</v>
      </c>
      <c r="H100" s="140">
        <v>3502</v>
      </c>
      <c r="I100" s="140">
        <v>4802</v>
      </c>
      <c r="J100" s="140">
        <v>6418</v>
      </c>
      <c r="K100" s="140">
        <v>5393.25</v>
      </c>
      <c r="L100" s="141">
        <v>5793.16</v>
      </c>
      <c r="M100" s="140">
        <v>7220</v>
      </c>
      <c r="N100" s="140">
        <v>8179.66</v>
      </c>
      <c r="O100" s="140">
        <v>7391.43</v>
      </c>
    </row>
    <row r="101" spans="1:28" ht="18.75" x14ac:dyDescent="0.3">
      <c r="B101" s="119"/>
      <c r="C101" s="142" t="s">
        <v>53</v>
      </c>
      <c r="D101" s="143">
        <v>0</v>
      </c>
      <c r="E101" s="143">
        <v>0</v>
      </c>
      <c r="F101" s="143">
        <v>7.11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4">
        <v>0</v>
      </c>
      <c r="M101" s="143">
        <v>0</v>
      </c>
      <c r="N101" s="143">
        <v>0</v>
      </c>
      <c r="O101" s="145">
        <v>0</v>
      </c>
    </row>
    <row r="102" spans="1:28" ht="15.75" x14ac:dyDescent="0.25">
      <c r="B102" s="119"/>
      <c r="C102" s="139" t="s">
        <v>54</v>
      </c>
      <c r="D102" s="140">
        <v>79549.72</v>
      </c>
      <c r="E102" s="140">
        <v>81275.8</v>
      </c>
      <c r="F102" s="140">
        <v>82033.38</v>
      </c>
      <c r="G102" s="140">
        <v>82795.490000000005</v>
      </c>
      <c r="H102" s="140">
        <v>84168.12</v>
      </c>
      <c r="I102" s="140">
        <v>85170</v>
      </c>
      <c r="J102" s="140">
        <v>87547.32</v>
      </c>
      <c r="K102" s="140">
        <v>89907.87</v>
      </c>
      <c r="L102" s="141">
        <v>90636.12</v>
      </c>
      <c r="M102" s="140">
        <v>91515.28</v>
      </c>
      <c r="N102" s="140">
        <v>92399.72</v>
      </c>
      <c r="O102" s="140">
        <v>93437.74</v>
      </c>
    </row>
    <row r="103" spans="1:28" ht="16.5" thickBot="1" x14ac:dyDescent="0.3">
      <c r="B103" s="119"/>
      <c r="C103" s="139" t="s">
        <v>55</v>
      </c>
      <c r="D103" s="140">
        <v>77629.7</v>
      </c>
      <c r="E103" s="140">
        <v>75245</v>
      </c>
      <c r="F103" s="140">
        <v>75540.350000000006</v>
      </c>
      <c r="G103" s="140">
        <v>75837.22</v>
      </c>
      <c r="H103" s="140">
        <v>76136</v>
      </c>
      <c r="I103" s="140">
        <v>76436</v>
      </c>
      <c r="J103" s="140">
        <v>76739</v>
      </c>
      <c r="K103" s="140">
        <v>77042.63</v>
      </c>
      <c r="L103" s="141">
        <v>77348.52</v>
      </c>
      <c r="M103" s="140">
        <v>77656.240000000005</v>
      </c>
      <c r="N103" s="140">
        <v>77965.789999999994</v>
      </c>
      <c r="O103" s="140">
        <v>78277.210000000006</v>
      </c>
    </row>
    <row r="104" spans="1:28" ht="15.75" x14ac:dyDescent="0.25">
      <c r="B104" s="113"/>
      <c r="C104" s="146" t="s">
        <v>26</v>
      </c>
      <c r="D104" s="147">
        <f t="shared" ref="D104:O104" si="70">SUM(D99:D103)</f>
        <v>662651.57999999996</v>
      </c>
      <c r="E104" s="147">
        <f t="shared" si="70"/>
        <v>671180.58000000007</v>
      </c>
      <c r="F104" s="147">
        <f t="shared" si="70"/>
        <v>663378.96</v>
      </c>
      <c r="G104" s="147">
        <f t="shared" si="70"/>
        <v>668065.28000000003</v>
      </c>
      <c r="H104" s="147">
        <f t="shared" si="70"/>
        <v>662561.12</v>
      </c>
      <c r="I104" s="147">
        <f t="shared" si="70"/>
        <v>679202</v>
      </c>
      <c r="J104" s="147">
        <f t="shared" si="70"/>
        <v>701817.57000000007</v>
      </c>
      <c r="K104" s="147">
        <f t="shared" si="70"/>
        <v>716622.57</v>
      </c>
      <c r="L104" s="147">
        <f t="shared" si="70"/>
        <v>751059.2300000001</v>
      </c>
      <c r="M104" s="147">
        <f t="shared" si="70"/>
        <v>741459.56</v>
      </c>
      <c r="N104" s="147">
        <f t="shared" si="70"/>
        <v>741999.47000000009</v>
      </c>
      <c r="O104" s="147">
        <f t="shared" si="70"/>
        <v>723871.55</v>
      </c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</row>
    <row r="105" spans="1:28" ht="15.75" x14ac:dyDescent="0.25">
      <c r="B105" s="113"/>
      <c r="C105" s="149" t="s">
        <v>27</v>
      </c>
      <c r="D105" s="140">
        <v>655770</v>
      </c>
      <c r="E105" s="140">
        <v>703237</v>
      </c>
      <c r="F105" s="140">
        <v>613940</v>
      </c>
      <c r="G105" s="150">
        <v>643178</v>
      </c>
      <c r="H105" s="140">
        <v>650936</v>
      </c>
      <c r="I105" s="140">
        <v>659324</v>
      </c>
      <c r="J105" s="150">
        <v>676395</v>
      </c>
      <c r="K105" s="140">
        <v>702733</v>
      </c>
      <c r="L105" s="140">
        <v>714096</v>
      </c>
      <c r="M105" s="150">
        <v>712805</v>
      </c>
      <c r="N105" s="140">
        <v>689514</v>
      </c>
      <c r="O105" s="140">
        <v>675054</v>
      </c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</row>
    <row r="106" spans="1:28" ht="15.75" x14ac:dyDescent="0.25">
      <c r="B106" s="113"/>
      <c r="C106" s="149" t="s">
        <v>21</v>
      </c>
      <c r="D106" s="140">
        <v>52795</v>
      </c>
      <c r="E106" s="140">
        <v>519975</v>
      </c>
      <c r="F106" s="140">
        <v>508244</v>
      </c>
      <c r="G106" s="150">
        <v>540049</v>
      </c>
      <c r="H106" s="140">
        <v>543779</v>
      </c>
      <c r="I106" s="140">
        <v>573765</v>
      </c>
      <c r="J106" s="150">
        <v>583934</v>
      </c>
      <c r="K106" s="140">
        <v>603073</v>
      </c>
      <c r="L106" s="140">
        <v>626524</v>
      </c>
      <c r="M106" s="150">
        <v>640652</v>
      </c>
      <c r="N106" s="140">
        <v>653693</v>
      </c>
      <c r="O106" s="140">
        <v>663802</v>
      </c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</row>
    <row r="107" spans="1:28" ht="15.75" x14ac:dyDescent="0.25">
      <c r="B107" s="113"/>
      <c r="C107" s="151" t="s">
        <v>22</v>
      </c>
      <c r="D107" s="143">
        <v>373751</v>
      </c>
      <c r="E107" s="143">
        <v>413442</v>
      </c>
      <c r="F107" s="143">
        <v>391746</v>
      </c>
      <c r="G107" s="152">
        <v>392045</v>
      </c>
      <c r="H107" s="143">
        <v>436040</v>
      </c>
      <c r="I107" s="143">
        <v>466404</v>
      </c>
      <c r="J107" s="152">
        <v>493151</v>
      </c>
      <c r="K107" s="143">
        <v>504419</v>
      </c>
      <c r="L107" s="143">
        <v>509196</v>
      </c>
      <c r="M107" s="152">
        <v>454825</v>
      </c>
      <c r="N107" s="143">
        <v>473756</v>
      </c>
      <c r="O107" s="143">
        <v>497165</v>
      </c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</row>
    <row r="108" spans="1:28" ht="16.5" thickBot="1" x14ac:dyDescent="0.3">
      <c r="B108" s="115"/>
      <c r="C108" s="153" t="s">
        <v>56</v>
      </c>
      <c r="D108" s="154">
        <v>296350</v>
      </c>
      <c r="E108" s="154">
        <v>312412</v>
      </c>
      <c r="F108" s="154">
        <v>307356</v>
      </c>
      <c r="G108" s="155">
        <v>317206</v>
      </c>
      <c r="H108" s="154">
        <v>327844</v>
      </c>
      <c r="I108" s="154">
        <v>333776</v>
      </c>
      <c r="J108" s="155">
        <v>367407</v>
      </c>
      <c r="K108" s="154">
        <v>391432</v>
      </c>
      <c r="L108" s="154">
        <v>414774</v>
      </c>
      <c r="M108" s="155">
        <v>392162</v>
      </c>
      <c r="N108" s="154">
        <v>411261</v>
      </c>
      <c r="O108" s="154">
        <v>407089</v>
      </c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</row>
    <row r="109" spans="1:28" ht="15.75" thickTop="1" x14ac:dyDescent="0.25">
      <c r="A109" s="156" t="s">
        <v>15</v>
      </c>
      <c r="B109" s="157" t="s">
        <v>57</v>
      </c>
      <c r="C109" s="158" t="s">
        <v>17</v>
      </c>
      <c r="D109" s="159">
        <f>+[1]PIGOO!B86</f>
        <v>0</v>
      </c>
      <c r="E109" s="159">
        <f>+[1]PIGOO!C86</f>
        <v>0</v>
      </c>
      <c r="F109" s="159">
        <f>+[1]PIGOO!D86</f>
        <v>0</v>
      </c>
      <c r="G109" s="159">
        <f>+[1]PIGOO!E86</f>
        <v>0</v>
      </c>
      <c r="H109" s="159">
        <f>+[1]PIGOO!F86</f>
        <v>0</v>
      </c>
      <c r="I109" s="159">
        <f>+[1]PIGOO!G86</f>
        <v>0</v>
      </c>
      <c r="J109" s="159">
        <f>+[1]PIGOO!H86</f>
        <v>0</v>
      </c>
      <c r="K109" s="159">
        <f>+[1]PIGOO!I86</f>
        <v>0</v>
      </c>
      <c r="L109" s="159">
        <f>+[1]PIGOO!J86</f>
        <v>0</v>
      </c>
      <c r="M109" s="159">
        <f>+[1]PIGOO!K86</f>
        <v>0</v>
      </c>
      <c r="N109" s="159">
        <f>+[1]PIGOO!L86</f>
        <v>0</v>
      </c>
      <c r="O109" s="159">
        <f>+[1]PIGOO!M86</f>
        <v>0</v>
      </c>
    </row>
    <row r="110" spans="1:28" ht="15.75" thickBot="1" x14ac:dyDescent="0.3">
      <c r="A110" s="160"/>
      <c r="B110" s="83"/>
      <c r="C110" s="161" t="s">
        <v>18</v>
      </c>
      <c r="D110" s="85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162">
        <v>0</v>
      </c>
      <c r="L110" s="86">
        <v>0</v>
      </c>
      <c r="M110" s="86">
        <v>0</v>
      </c>
      <c r="N110" s="86">
        <v>0</v>
      </c>
      <c r="O110" s="163">
        <v>0</v>
      </c>
      <c r="Q110" s="4" t="s">
        <v>58</v>
      </c>
    </row>
    <row r="111" spans="1:28" x14ac:dyDescent="0.25">
      <c r="A111" s="164"/>
      <c r="B111" s="83"/>
      <c r="C111" s="100" t="s">
        <v>33</v>
      </c>
      <c r="D111" s="101" t="e">
        <f>(D109/D110)-1</f>
        <v>#DIV/0!</v>
      </c>
      <c r="E111" s="26" t="e">
        <f t="shared" ref="E111:O111" si="71">(E109/E110)-1</f>
        <v>#DIV/0!</v>
      </c>
      <c r="F111" s="26" t="e">
        <f t="shared" si="71"/>
        <v>#DIV/0!</v>
      </c>
      <c r="G111" s="26" t="e">
        <f t="shared" si="71"/>
        <v>#DIV/0!</v>
      </c>
      <c r="H111" s="26" t="e">
        <f t="shared" si="71"/>
        <v>#DIV/0!</v>
      </c>
      <c r="I111" s="26" t="e">
        <f t="shared" si="71"/>
        <v>#DIV/0!</v>
      </c>
      <c r="J111" s="26" t="e">
        <f t="shared" si="71"/>
        <v>#DIV/0!</v>
      </c>
      <c r="K111" s="27" t="e">
        <f>(K109/K110)-1</f>
        <v>#DIV/0!</v>
      </c>
      <c r="L111" s="26" t="e">
        <f t="shared" si="71"/>
        <v>#DIV/0!</v>
      </c>
      <c r="M111" s="26" t="e">
        <f t="shared" si="71"/>
        <v>#DIV/0!</v>
      </c>
      <c r="N111" s="26" t="e">
        <f t="shared" si="71"/>
        <v>#DIV/0!</v>
      </c>
      <c r="O111" s="165" t="e">
        <f t="shared" si="71"/>
        <v>#DIV/0!</v>
      </c>
    </row>
    <row r="112" spans="1:28" x14ac:dyDescent="0.25">
      <c r="A112" s="164"/>
      <c r="B112" s="83"/>
      <c r="C112" s="166" t="s">
        <v>34</v>
      </c>
      <c r="D112" s="167" t="e">
        <f>(D113/D114)-1</f>
        <v>#DIV/0!</v>
      </c>
      <c r="E112" s="168" t="e">
        <f t="shared" ref="E112:J112" si="72">(E113/E114)-1</f>
        <v>#DIV/0!</v>
      </c>
      <c r="F112" s="168" t="e">
        <f t="shared" si="72"/>
        <v>#DIV/0!</v>
      </c>
      <c r="G112" s="168" t="e">
        <f t="shared" si="72"/>
        <v>#DIV/0!</v>
      </c>
      <c r="H112" s="168" t="e">
        <f t="shared" si="72"/>
        <v>#DIV/0!</v>
      </c>
      <c r="I112" s="168" t="e">
        <f t="shared" si="72"/>
        <v>#DIV/0!</v>
      </c>
      <c r="J112" s="168" t="e">
        <f t="shared" si="72"/>
        <v>#DIV/0!</v>
      </c>
      <c r="K112" s="169" t="e">
        <f>(K113/K114)-1</f>
        <v>#DIV/0!</v>
      </c>
      <c r="L112" s="168" t="e">
        <f t="shared" ref="L112:O112" si="73">(L113/L114)-1</f>
        <v>#DIV/0!</v>
      </c>
      <c r="M112" s="168" t="e">
        <f t="shared" si="73"/>
        <v>#DIV/0!</v>
      </c>
      <c r="N112" s="168" t="e">
        <f t="shared" si="73"/>
        <v>#DIV/0!</v>
      </c>
      <c r="O112" s="170" t="e">
        <f t="shared" si="73"/>
        <v>#DIV/0!</v>
      </c>
    </row>
    <row r="113" spans="1:15" x14ac:dyDescent="0.25">
      <c r="A113" s="164"/>
      <c r="B113" s="83"/>
      <c r="C113" s="100" t="s">
        <v>26</v>
      </c>
      <c r="D113" s="15">
        <f>+D109</f>
        <v>0</v>
      </c>
      <c r="E113" s="31">
        <f t="shared" ref="E113:O114" si="74">D113+E109</f>
        <v>0</v>
      </c>
      <c r="F113" s="31">
        <f t="shared" si="74"/>
        <v>0</v>
      </c>
      <c r="G113" s="31">
        <f t="shared" si="74"/>
        <v>0</v>
      </c>
      <c r="H113" s="31">
        <f t="shared" si="74"/>
        <v>0</v>
      </c>
      <c r="I113" s="31">
        <f t="shared" si="74"/>
        <v>0</v>
      </c>
      <c r="J113" s="31">
        <f t="shared" si="74"/>
        <v>0</v>
      </c>
      <c r="K113" s="31">
        <f t="shared" si="74"/>
        <v>0</v>
      </c>
      <c r="L113" s="31">
        <f t="shared" si="74"/>
        <v>0</v>
      </c>
      <c r="M113" s="31">
        <f t="shared" si="74"/>
        <v>0</v>
      </c>
      <c r="N113" s="31">
        <f t="shared" si="74"/>
        <v>0</v>
      </c>
      <c r="O113" s="171">
        <f t="shared" si="74"/>
        <v>0</v>
      </c>
    </row>
    <row r="114" spans="1:15" ht="15.75" thickBot="1" x14ac:dyDescent="0.3">
      <c r="A114" s="164"/>
      <c r="B114" s="88"/>
      <c r="C114" s="172" t="s">
        <v>27</v>
      </c>
      <c r="D114" s="173">
        <f>+D110</f>
        <v>0</v>
      </c>
      <c r="E114" s="86">
        <f t="shared" si="74"/>
        <v>0</v>
      </c>
      <c r="F114" s="86">
        <f t="shared" si="74"/>
        <v>0</v>
      </c>
      <c r="G114" s="86">
        <f t="shared" si="74"/>
        <v>0</v>
      </c>
      <c r="H114" s="86">
        <f t="shared" si="74"/>
        <v>0</v>
      </c>
      <c r="I114" s="86">
        <f t="shared" si="74"/>
        <v>0</v>
      </c>
      <c r="J114" s="86">
        <f t="shared" si="74"/>
        <v>0</v>
      </c>
      <c r="K114" s="86">
        <f t="shared" si="74"/>
        <v>0</v>
      </c>
      <c r="L114" s="86">
        <f t="shared" si="74"/>
        <v>0</v>
      </c>
      <c r="M114" s="86">
        <f t="shared" si="74"/>
        <v>0</v>
      </c>
      <c r="N114" s="86">
        <f t="shared" si="74"/>
        <v>0</v>
      </c>
      <c r="O114" s="163">
        <f t="shared" si="74"/>
        <v>0</v>
      </c>
    </row>
    <row r="115" spans="1:15" x14ac:dyDescent="0.25">
      <c r="A115" s="174" t="s">
        <v>15</v>
      </c>
      <c r="B115" s="13" t="s">
        <v>59</v>
      </c>
      <c r="C115" s="109" t="s">
        <v>17</v>
      </c>
      <c r="D115" s="90">
        <f>+[1]PIGOO!B87</f>
        <v>0</v>
      </c>
      <c r="E115" s="90">
        <f>+[1]PIGOO!C87</f>
        <v>0</v>
      </c>
      <c r="F115" s="90">
        <f>+[1]PIGOO!D87</f>
        <v>0</v>
      </c>
      <c r="G115" s="90">
        <f>+[1]PIGOO!E87</f>
        <v>0</v>
      </c>
      <c r="H115" s="90">
        <f>+[1]PIGOO!F87</f>
        <v>0</v>
      </c>
      <c r="I115" s="90">
        <f>+[1]PIGOO!G87</f>
        <v>0</v>
      </c>
      <c r="J115" s="90">
        <f>+[1]PIGOO!H87</f>
        <v>0</v>
      </c>
      <c r="K115" s="90">
        <f>+[1]PIGOO!I87</f>
        <v>0</v>
      </c>
      <c r="L115" s="90">
        <f>+[1]PIGOO!J87</f>
        <v>0</v>
      </c>
      <c r="M115" s="90">
        <f>+[1]PIGOO!K87</f>
        <v>0</v>
      </c>
      <c r="N115" s="90">
        <f>+[1]PIGOO!L87</f>
        <v>0</v>
      </c>
      <c r="O115" s="90">
        <f>+[1]PIGOO!M87</f>
        <v>0</v>
      </c>
    </row>
    <row r="116" spans="1:15" ht="15.75" thickBot="1" x14ac:dyDescent="0.3">
      <c r="A116" s="160"/>
      <c r="B116" s="18"/>
      <c r="C116" s="151" t="s">
        <v>18</v>
      </c>
      <c r="D116" s="175">
        <v>0</v>
      </c>
      <c r="E116" s="22">
        <v>0</v>
      </c>
      <c r="F116" s="21">
        <v>0</v>
      </c>
      <c r="G116" s="21">
        <v>0</v>
      </c>
      <c r="H116" s="176">
        <v>0</v>
      </c>
      <c r="I116" s="176">
        <v>0</v>
      </c>
      <c r="J116" s="21">
        <v>0</v>
      </c>
      <c r="K116" s="24">
        <v>0</v>
      </c>
      <c r="L116" s="21">
        <v>0</v>
      </c>
      <c r="M116" s="21">
        <v>0</v>
      </c>
      <c r="N116" s="21">
        <v>0</v>
      </c>
      <c r="O116" s="177">
        <v>0</v>
      </c>
    </row>
    <row r="117" spans="1:15" x14ac:dyDescent="0.25">
      <c r="A117" s="164"/>
      <c r="B117" s="18"/>
      <c r="C117" s="100" t="s">
        <v>33</v>
      </c>
      <c r="D117" s="101" t="e">
        <f>(D115/D116)-1</f>
        <v>#DIV/0!</v>
      </c>
      <c r="E117" s="26" t="e">
        <f t="shared" ref="E117:O117" si="75">(E115/E116)-1</f>
        <v>#DIV/0!</v>
      </c>
      <c r="F117" s="26" t="e">
        <f t="shared" si="75"/>
        <v>#DIV/0!</v>
      </c>
      <c r="G117" s="26" t="e">
        <f t="shared" si="75"/>
        <v>#DIV/0!</v>
      </c>
      <c r="H117" s="26" t="e">
        <f t="shared" si="75"/>
        <v>#DIV/0!</v>
      </c>
      <c r="I117" s="26" t="e">
        <f t="shared" si="75"/>
        <v>#DIV/0!</v>
      </c>
      <c r="J117" s="26" t="e">
        <f t="shared" si="75"/>
        <v>#DIV/0!</v>
      </c>
      <c r="K117" s="27" t="e">
        <f>(K115/K116)-1</f>
        <v>#DIV/0!</v>
      </c>
      <c r="L117" s="26" t="e">
        <f t="shared" si="75"/>
        <v>#DIV/0!</v>
      </c>
      <c r="M117" s="26" t="e">
        <f t="shared" si="75"/>
        <v>#DIV/0!</v>
      </c>
      <c r="N117" s="26" t="e">
        <f t="shared" si="75"/>
        <v>#DIV/0!</v>
      </c>
      <c r="O117" s="165" t="e">
        <f t="shared" si="75"/>
        <v>#DIV/0!</v>
      </c>
    </row>
    <row r="118" spans="1:15" x14ac:dyDescent="0.25">
      <c r="A118" s="164"/>
      <c r="B118" s="18"/>
      <c r="C118" s="178" t="s">
        <v>34</v>
      </c>
      <c r="D118" s="179" t="e">
        <f>(D119/D120)-1</f>
        <v>#DIV/0!</v>
      </c>
      <c r="E118" s="29" t="e">
        <f t="shared" ref="E118:O118" si="76">(E119/E120)-1</f>
        <v>#DIV/0!</v>
      </c>
      <c r="F118" s="29" t="e">
        <f t="shared" si="76"/>
        <v>#DIV/0!</v>
      </c>
      <c r="G118" s="29" t="e">
        <f t="shared" si="76"/>
        <v>#DIV/0!</v>
      </c>
      <c r="H118" s="29" t="e">
        <f t="shared" si="76"/>
        <v>#DIV/0!</v>
      </c>
      <c r="I118" s="29" t="e">
        <f t="shared" si="76"/>
        <v>#DIV/0!</v>
      </c>
      <c r="J118" s="29" t="e">
        <f t="shared" si="76"/>
        <v>#DIV/0!</v>
      </c>
      <c r="K118" s="30" t="e">
        <f>(K119/K120)-1</f>
        <v>#DIV/0!</v>
      </c>
      <c r="L118" s="29" t="e">
        <f t="shared" si="76"/>
        <v>#DIV/0!</v>
      </c>
      <c r="M118" s="29" t="e">
        <f t="shared" si="76"/>
        <v>#DIV/0!</v>
      </c>
      <c r="N118" s="29" t="e">
        <f t="shared" si="76"/>
        <v>#DIV/0!</v>
      </c>
      <c r="O118" s="180" t="e">
        <f t="shared" si="76"/>
        <v>#DIV/0!</v>
      </c>
    </row>
    <row r="119" spans="1:15" x14ac:dyDescent="0.25">
      <c r="A119" s="164"/>
      <c r="B119" s="18"/>
      <c r="C119" s="100" t="s">
        <v>26</v>
      </c>
      <c r="D119" s="15">
        <f>D115</f>
        <v>0</v>
      </c>
      <c r="E119" s="31">
        <f t="shared" ref="E119:O120" si="77">D119+E115</f>
        <v>0</v>
      </c>
      <c r="F119" s="31">
        <f t="shared" si="77"/>
        <v>0</v>
      </c>
      <c r="G119" s="31">
        <f t="shared" si="77"/>
        <v>0</v>
      </c>
      <c r="H119" s="31">
        <f t="shared" si="77"/>
        <v>0</v>
      </c>
      <c r="I119" s="31">
        <f t="shared" si="77"/>
        <v>0</v>
      </c>
      <c r="J119" s="31">
        <f t="shared" si="77"/>
        <v>0</v>
      </c>
      <c r="K119" s="31">
        <f t="shared" si="77"/>
        <v>0</v>
      </c>
      <c r="L119" s="31">
        <f t="shared" si="77"/>
        <v>0</v>
      </c>
      <c r="M119" s="31">
        <f t="shared" si="77"/>
        <v>0</v>
      </c>
      <c r="N119" s="31">
        <f t="shared" si="77"/>
        <v>0</v>
      </c>
      <c r="O119" s="171">
        <f t="shared" si="77"/>
        <v>0</v>
      </c>
    </row>
    <row r="120" spans="1:15" ht="15.75" thickBot="1" x14ac:dyDescent="0.3">
      <c r="A120" s="164"/>
      <c r="B120" s="18"/>
      <c r="C120" s="181" t="s">
        <v>27</v>
      </c>
      <c r="D120" s="182">
        <f>D116</f>
        <v>0</v>
      </c>
      <c r="E120" s="183">
        <f t="shared" si="77"/>
        <v>0</v>
      </c>
      <c r="F120" s="183">
        <f t="shared" si="77"/>
        <v>0</v>
      </c>
      <c r="G120" s="183">
        <f t="shared" si="77"/>
        <v>0</v>
      </c>
      <c r="H120" s="183">
        <f t="shared" si="77"/>
        <v>0</v>
      </c>
      <c r="I120" s="183">
        <f t="shared" si="77"/>
        <v>0</v>
      </c>
      <c r="J120" s="183">
        <f t="shared" si="77"/>
        <v>0</v>
      </c>
      <c r="K120" s="183">
        <f t="shared" si="77"/>
        <v>0</v>
      </c>
      <c r="L120" s="183">
        <f t="shared" si="77"/>
        <v>0</v>
      </c>
      <c r="M120" s="183">
        <f t="shared" si="77"/>
        <v>0</v>
      </c>
      <c r="N120" s="183">
        <f t="shared" si="77"/>
        <v>0</v>
      </c>
      <c r="O120" s="184">
        <f t="shared" si="77"/>
        <v>0</v>
      </c>
    </row>
    <row r="121" spans="1:15" x14ac:dyDescent="0.25">
      <c r="A121" s="174" t="s">
        <v>15</v>
      </c>
      <c r="B121" s="34" t="s">
        <v>60</v>
      </c>
      <c r="C121" s="91" t="s">
        <v>17</v>
      </c>
      <c r="D121" s="185">
        <v>0</v>
      </c>
      <c r="E121" s="186">
        <v>0</v>
      </c>
      <c r="F121" s="187">
        <v>0</v>
      </c>
      <c r="G121" s="187">
        <v>0</v>
      </c>
      <c r="H121" s="187">
        <v>0</v>
      </c>
      <c r="I121" s="187">
        <v>0</v>
      </c>
      <c r="J121" s="49">
        <v>0</v>
      </c>
      <c r="K121" s="50">
        <v>0</v>
      </c>
      <c r="L121" s="49">
        <v>0</v>
      </c>
      <c r="M121" s="49">
        <v>0</v>
      </c>
      <c r="N121" s="49">
        <v>0</v>
      </c>
      <c r="O121" s="188">
        <v>0</v>
      </c>
    </row>
    <row r="122" spans="1:15" ht="15.75" thickBot="1" x14ac:dyDescent="0.3">
      <c r="A122" s="160"/>
      <c r="B122" s="37"/>
      <c r="C122" s="189" t="s">
        <v>18</v>
      </c>
      <c r="D122" s="190">
        <v>0</v>
      </c>
      <c r="E122" s="191">
        <v>0</v>
      </c>
      <c r="F122" s="192">
        <v>0</v>
      </c>
      <c r="G122" s="192">
        <v>0</v>
      </c>
      <c r="H122" s="192">
        <v>0</v>
      </c>
      <c r="I122" s="192">
        <v>0</v>
      </c>
      <c r="J122" s="40">
        <v>0</v>
      </c>
      <c r="K122" s="42">
        <v>0</v>
      </c>
      <c r="L122" s="40">
        <v>0</v>
      </c>
      <c r="M122" s="40">
        <v>0</v>
      </c>
      <c r="N122" s="40">
        <v>0</v>
      </c>
      <c r="O122" s="193">
        <v>0</v>
      </c>
    </row>
    <row r="123" spans="1:15" x14ac:dyDescent="0.25">
      <c r="A123" s="164"/>
      <c r="B123" s="37"/>
      <c r="C123" s="100" t="s">
        <v>33</v>
      </c>
      <c r="D123" s="101" t="e">
        <f>(D121/D122)-1</f>
        <v>#DIV/0!</v>
      </c>
      <c r="E123" s="26" t="e">
        <f t="shared" ref="E123:J123" si="78">(E121/E122)-1</f>
        <v>#DIV/0!</v>
      </c>
      <c r="F123" s="26" t="e">
        <f t="shared" si="78"/>
        <v>#DIV/0!</v>
      </c>
      <c r="G123" s="26" t="e">
        <f t="shared" si="78"/>
        <v>#DIV/0!</v>
      </c>
      <c r="H123" s="26" t="e">
        <f t="shared" si="78"/>
        <v>#DIV/0!</v>
      </c>
      <c r="I123" s="26" t="e">
        <f t="shared" si="78"/>
        <v>#DIV/0!</v>
      </c>
      <c r="J123" s="26" t="e">
        <f t="shared" si="78"/>
        <v>#DIV/0!</v>
      </c>
      <c r="K123" s="27" t="e">
        <f>(K121/K122)-1</f>
        <v>#DIV/0!</v>
      </c>
      <c r="L123" s="26" t="e">
        <f t="shared" ref="L123:O123" si="79">(L121/L122)-1</f>
        <v>#DIV/0!</v>
      </c>
      <c r="M123" s="26" t="e">
        <f t="shared" si="79"/>
        <v>#DIV/0!</v>
      </c>
      <c r="N123" s="26" t="e">
        <f t="shared" si="79"/>
        <v>#DIV/0!</v>
      </c>
      <c r="O123" s="165" t="e">
        <f t="shared" si="79"/>
        <v>#DIV/0!</v>
      </c>
    </row>
    <row r="124" spans="1:15" x14ac:dyDescent="0.25">
      <c r="A124" s="164"/>
      <c r="B124" s="37"/>
      <c r="C124" s="194" t="s">
        <v>34</v>
      </c>
      <c r="D124" s="195" t="e">
        <f>(D125/D126)-1</f>
        <v>#DIV/0!</v>
      </c>
      <c r="E124" s="44" t="e">
        <f t="shared" ref="E124:J124" si="80">(E125/E126)-1</f>
        <v>#DIV/0!</v>
      </c>
      <c r="F124" s="44" t="e">
        <f t="shared" si="80"/>
        <v>#DIV/0!</v>
      </c>
      <c r="G124" s="44" t="e">
        <f t="shared" si="80"/>
        <v>#DIV/0!</v>
      </c>
      <c r="H124" s="44" t="e">
        <f t="shared" si="80"/>
        <v>#DIV/0!</v>
      </c>
      <c r="I124" s="44" t="e">
        <f t="shared" si="80"/>
        <v>#DIV/0!</v>
      </c>
      <c r="J124" s="44" t="e">
        <f t="shared" si="80"/>
        <v>#DIV/0!</v>
      </c>
      <c r="K124" s="45" t="e">
        <f>(K125/K126)-1</f>
        <v>#DIV/0!</v>
      </c>
      <c r="L124" s="44" t="e">
        <f t="shared" ref="L124:O124" si="81">(L125/L126)-1</f>
        <v>#DIV/0!</v>
      </c>
      <c r="M124" s="44" t="e">
        <f t="shared" si="81"/>
        <v>#DIV/0!</v>
      </c>
      <c r="N124" s="44" t="e">
        <f t="shared" si="81"/>
        <v>#DIV/0!</v>
      </c>
      <c r="O124" s="196" t="e">
        <f t="shared" si="81"/>
        <v>#DIV/0!</v>
      </c>
    </row>
    <row r="125" spans="1:15" x14ac:dyDescent="0.25">
      <c r="A125" s="164"/>
      <c r="B125" s="37"/>
      <c r="C125" s="100" t="s">
        <v>26</v>
      </c>
      <c r="D125" s="15">
        <f>D121</f>
        <v>0</v>
      </c>
      <c r="E125" s="31">
        <f t="shared" ref="E125:O126" si="82">D125+E121</f>
        <v>0</v>
      </c>
      <c r="F125" s="31">
        <f t="shared" si="82"/>
        <v>0</v>
      </c>
      <c r="G125" s="31">
        <f t="shared" si="82"/>
        <v>0</v>
      </c>
      <c r="H125" s="31">
        <f t="shared" si="82"/>
        <v>0</v>
      </c>
      <c r="I125" s="31">
        <f t="shared" si="82"/>
        <v>0</v>
      </c>
      <c r="J125" s="31">
        <f t="shared" si="82"/>
        <v>0</v>
      </c>
      <c r="K125" s="31">
        <f t="shared" si="82"/>
        <v>0</v>
      </c>
      <c r="L125" s="31">
        <f t="shared" si="82"/>
        <v>0</v>
      </c>
      <c r="M125" s="31">
        <f t="shared" si="82"/>
        <v>0</v>
      </c>
      <c r="N125" s="31">
        <f t="shared" si="82"/>
        <v>0</v>
      </c>
      <c r="O125" s="171">
        <f t="shared" si="82"/>
        <v>0</v>
      </c>
    </row>
    <row r="126" spans="1:15" ht="15.75" thickBot="1" x14ac:dyDescent="0.3">
      <c r="A126" s="164"/>
      <c r="B126" s="46"/>
      <c r="C126" s="197" t="s">
        <v>27</v>
      </c>
      <c r="D126" s="39">
        <f>D122</f>
        <v>0</v>
      </c>
      <c r="E126" s="40">
        <f t="shared" si="82"/>
        <v>0</v>
      </c>
      <c r="F126" s="40">
        <f t="shared" si="82"/>
        <v>0</v>
      </c>
      <c r="G126" s="40">
        <f t="shared" si="82"/>
        <v>0</v>
      </c>
      <c r="H126" s="40">
        <f t="shared" si="82"/>
        <v>0</v>
      </c>
      <c r="I126" s="40">
        <f t="shared" si="82"/>
        <v>0</v>
      </c>
      <c r="J126" s="40">
        <f t="shared" si="82"/>
        <v>0</v>
      </c>
      <c r="K126" s="40">
        <f t="shared" si="82"/>
        <v>0</v>
      </c>
      <c r="L126" s="40">
        <f t="shared" si="82"/>
        <v>0</v>
      </c>
      <c r="M126" s="40">
        <f t="shared" si="82"/>
        <v>0</v>
      </c>
      <c r="N126" s="40">
        <f t="shared" si="82"/>
        <v>0</v>
      </c>
      <c r="O126" s="193">
        <f t="shared" si="82"/>
        <v>0</v>
      </c>
    </row>
    <row r="127" spans="1:15" x14ac:dyDescent="0.25">
      <c r="A127" s="198" t="s">
        <v>38</v>
      </c>
      <c r="B127" s="63" t="s">
        <v>61</v>
      </c>
      <c r="C127" s="91" t="s">
        <v>17</v>
      </c>
      <c r="D127" s="90">
        <v>0</v>
      </c>
      <c r="E127" s="92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94">
        <v>0</v>
      </c>
      <c r="L127" s="49">
        <v>0</v>
      </c>
      <c r="M127" s="49">
        <v>0</v>
      </c>
      <c r="N127" s="49">
        <v>0</v>
      </c>
      <c r="O127" s="188">
        <v>0</v>
      </c>
    </row>
    <row r="128" spans="1:15" ht="15.75" thickBot="1" x14ac:dyDescent="0.3">
      <c r="A128" s="199"/>
      <c r="B128" s="66"/>
      <c r="C128" s="95" t="s">
        <v>18</v>
      </c>
      <c r="D128" s="96">
        <v>0</v>
      </c>
      <c r="E128" s="97">
        <v>0</v>
      </c>
      <c r="F128" s="98">
        <v>0</v>
      </c>
      <c r="G128" s="98"/>
      <c r="H128" s="98">
        <v>0</v>
      </c>
      <c r="I128" s="200">
        <v>0</v>
      </c>
      <c r="J128" s="98">
        <v>0</v>
      </c>
      <c r="K128" s="99">
        <v>0</v>
      </c>
      <c r="L128" s="98">
        <v>0</v>
      </c>
      <c r="M128" s="98">
        <v>0</v>
      </c>
      <c r="N128" s="98">
        <v>0</v>
      </c>
      <c r="O128" s="201">
        <v>0</v>
      </c>
    </row>
    <row r="129" spans="1:15" x14ac:dyDescent="0.25">
      <c r="A129" s="164"/>
      <c r="B129" s="66"/>
      <c r="C129" s="100" t="s">
        <v>33</v>
      </c>
      <c r="D129" s="101" t="e">
        <f>(D127/D128)-1</f>
        <v>#DIV/0!</v>
      </c>
      <c r="E129" s="26" t="e">
        <f t="shared" ref="E129:J129" si="83">(E127/E128)-1</f>
        <v>#DIV/0!</v>
      </c>
      <c r="F129" s="26" t="e">
        <f t="shared" si="83"/>
        <v>#DIV/0!</v>
      </c>
      <c r="G129" s="26" t="e">
        <f t="shared" si="83"/>
        <v>#DIV/0!</v>
      </c>
      <c r="H129" s="26" t="e">
        <f t="shared" si="83"/>
        <v>#DIV/0!</v>
      </c>
      <c r="I129" s="26" t="e">
        <f t="shared" si="83"/>
        <v>#DIV/0!</v>
      </c>
      <c r="J129" s="26" t="e">
        <f t="shared" si="83"/>
        <v>#DIV/0!</v>
      </c>
      <c r="K129" s="27" t="e">
        <f>(K127/K128)-1</f>
        <v>#DIV/0!</v>
      </c>
      <c r="L129" s="26" t="e">
        <f t="shared" ref="L129:O129" si="84">(L127/L128)-1</f>
        <v>#DIV/0!</v>
      </c>
      <c r="M129" s="26" t="e">
        <f t="shared" si="84"/>
        <v>#DIV/0!</v>
      </c>
      <c r="N129" s="26" t="e">
        <f t="shared" si="84"/>
        <v>#DIV/0!</v>
      </c>
      <c r="O129" s="165" t="e">
        <f t="shared" si="84"/>
        <v>#DIV/0!</v>
      </c>
    </row>
    <row r="130" spans="1:15" x14ac:dyDescent="0.25">
      <c r="A130" s="164"/>
      <c r="B130" s="66"/>
      <c r="C130" s="102" t="s">
        <v>34</v>
      </c>
      <c r="D130" s="103" t="e">
        <f>(D131/D132)-1</f>
        <v>#DIV/0!</v>
      </c>
      <c r="E130" s="104" t="e">
        <f t="shared" ref="E130:J130" si="85">(E131/E132)-1</f>
        <v>#DIV/0!</v>
      </c>
      <c r="F130" s="104" t="e">
        <f t="shared" si="85"/>
        <v>#DIV/0!</v>
      </c>
      <c r="G130" s="104" t="e">
        <f t="shared" si="85"/>
        <v>#DIV/0!</v>
      </c>
      <c r="H130" s="104" t="e">
        <f t="shared" si="85"/>
        <v>#DIV/0!</v>
      </c>
      <c r="I130" s="104" t="e">
        <f t="shared" si="85"/>
        <v>#DIV/0!</v>
      </c>
      <c r="J130" s="104" t="e">
        <f t="shared" si="85"/>
        <v>#DIV/0!</v>
      </c>
      <c r="K130" s="105" t="e">
        <f>(K131/K132)-1</f>
        <v>#DIV/0!</v>
      </c>
      <c r="L130" s="104" t="e">
        <f t="shared" ref="L130:O130" si="86">(L131/L132)-1</f>
        <v>#DIV/0!</v>
      </c>
      <c r="M130" s="104" t="e">
        <f t="shared" si="86"/>
        <v>#DIV/0!</v>
      </c>
      <c r="N130" s="104" t="e">
        <f t="shared" si="86"/>
        <v>#DIV/0!</v>
      </c>
      <c r="O130" s="202" t="e">
        <f t="shared" si="86"/>
        <v>#DIV/0!</v>
      </c>
    </row>
    <row r="131" spans="1:15" x14ac:dyDescent="0.25">
      <c r="A131" s="164"/>
      <c r="B131" s="66"/>
      <c r="C131" s="100" t="s">
        <v>26</v>
      </c>
      <c r="D131" s="15">
        <f>D127</f>
        <v>0</v>
      </c>
      <c r="E131" s="31">
        <f t="shared" ref="E131:O132" si="87">D131+E127</f>
        <v>0</v>
      </c>
      <c r="F131" s="31">
        <f t="shared" si="87"/>
        <v>0</v>
      </c>
      <c r="G131" s="31">
        <f t="shared" si="87"/>
        <v>0</v>
      </c>
      <c r="H131" s="31">
        <f t="shared" si="87"/>
        <v>0</v>
      </c>
      <c r="I131" s="31">
        <f t="shared" si="87"/>
        <v>0</v>
      </c>
      <c r="J131" s="31">
        <f t="shared" si="87"/>
        <v>0</v>
      </c>
      <c r="K131" s="31">
        <f t="shared" si="87"/>
        <v>0</v>
      </c>
      <c r="L131" s="31">
        <f t="shared" si="87"/>
        <v>0</v>
      </c>
      <c r="M131" s="31">
        <f t="shared" si="87"/>
        <v>0</v>
      </c>
      <c r="N131" s="31">
        <f t="shared" si="87"/>
        <v>0</v>
      </c>
      <c r="O131" s="171">
        <f t="shared" si="87"/>
        <v>0</v>
      </c>
    </row>
    <row r="132" spans="1:15" ht="15.75" thickBot="1" x14ac:dyDescent="0.3">
      <c r="A132" s="164"/>
      <c r="B132" s="66"/>
      <c r="C132" s="107" t="s">
        <v>27</v>
      </c>
      <c r="D132" s="203">
        <f>D128</f>
        <v>0</v>
      </c>
      <c r="E132" s="204">
        <f t="shared" si="87"/>
        <v>0</v>
      </c>
      <c r="F132" s="204">
        <f t="shared" si="87"/>
        <v>0</v>
      </c>
      <c r="G132" s="204">
        <f t="shared" si="87"/>
        <v>0</v>
      </c>
      <c r="H132" s="204">
        <f t="shared" si="87"/>
        <v>0</v>
      </c>
      <c r="I132" s="204">
        <f t="shared" si="87"/>
        <v>0</v>
      </c>
      <c r="J132" s="204">
        <f t="shared" si="87"/>
        <v>0</v>
      </c>
      <c r="K132" s="204">
        <f t="shared" si="87"/>
        <v>0</v>
      </c>
      <c r="L132" s="204">
        <f t="shared" si="87"/>
        <v>0</v>
      </c>
      <c r="M132" s="204">
        <f t="shared" si="87"/>
        <v>0</v>
      </c>
      <c r="N132" s="204">
        <f t="shared" si="87"/>
        <v>0</v>
      </c>
      <c r="O132" s="205">
        <f t="shared" si="87"/>
        <v>0</v>
      </c>
    </row>
    <row r="133" spans="1:15" x14ac:dyDescent="0.25">
      <c r="A133" s="198" t="s">
        <v>38</v>
      </c>
      <c r="B133" s="81" t="s">
        <v>62</v>
      </c>
      <c r="C133" s="91" t="s">
        <v>17</v>
      </c>
      <c r="D133" s="51">
        <v>0</v>
      </c>
      <c r="E133" s="187">
        <v>0</v>
      </c>
      <c r="F133" s="187">
        <v>0</v>
      </c>
      <c r="G133" s="187">
        <v>0</v>
      </c>
      <c r="H133" s="187">
        <v>0</v>
      </c>
      <c r="I133" s="187">
        <v>0</v>
      </c>
      <c r="J133" s="49">
        <v>0</v>
      </c>
      <c r="K133" s="94">
        <v>0</v>
      </c>
      <c r="L133" s="49">
        <v>0</v>
      </c>
      <c r="M133" s="49">
        <v>0</v>
      </c>
      <c r="N133" s="49">
        <v>0</v>
      </c>
      <c r="O133" s="188">
        <v>0</v>
      </c>
    </row>
    <row r="134" spans="1:15" ht="15.75" thickBot="1" x14ac:dyDescent="0.3">
      <c r="A134" s="199"/>
      <c r="B134" s="83"/>
      <c r="C134" s="161" t="s">
        <v>18</v>
      </c>
      <c r="D134" s="206">
        <v>0</v>
      </c>
      <c r="E134" s="207">
        <v>0</v>
      </c>
      <c r="F134" s="207">
        <v>0</v>
      </c>
      <c r="G134" s="207">
        <v>0</v>
      </c>
      <c r="H134" s="207">
        <v>0</v>
      </c>
      <c r="I134" s="207">
        <v>0</v>
      </c>
      <c r="J134" s="86"/>
      <c r="K134" s="87">
        <v>0</v>
      </c>
      <c r="L134" s="86">
        <v>0</v>
      </c>
      <c r="M134" s="86">
        <v>0</v>
      </c>
      <c r="N134" s="86">
        <v>0</v>
      </c>
      <c r="O134" s="163">
        <v>0</v>
      </c>
    </row>
    <row r="135" spans="1:15" x14ac:dyDescent="0.25">
      <c r="A135" s="164"/>
      <c r="B135" s="83"/>
      <c r="C135" s="100" t="s">
        <v>33</v>
      </c>
      <c r="D135" s="208" t="e">
        <f>(D133/D134)-1</f>
        <v>#DIV/0!</v>
      </c>
      <c r="E135" s="209" t="e">
        <f t="shared" ref="E135:J135" si="88">(E133/E134)-1</f>
        <v>#DIV/0!</v>
      </c>
      <c r="F135" s="209" t="e">
        <f t="shared" si="88"/>
        <v>#DIV/0!</v>
      </c>
      <c r="G135" s="209" t="e">
        <f t="shared" si="88"/>
        <v>#DIV/0!</v>
      </c>
      <c r="H135" s="209" t="e">
        <f t="shared" si="88"/>
        <v>#DIV/0!</v>
      </c>
      <c r="I135" s="209" t="e">
        <f t="shared" si="88"/>
        <v>#DIV/0!</v>
      </c>
      <c r="J135" s="209" t="e">
        <f t="shared" si="88"/>
        <v>#DIV/0!</v>
      </c>
      <c r="K135" s="27" t="e">
        <f>(K133/K134)-1</f>
        <v>#DIV/0!</v>
      </c>
      <c r="L135" s="26" t="e">
        <f t="shared" ref="L135:O135" si="89">(L133/L134)-1</f>
        <v>#DIV/0!</v>
      </c>
      <c r="M135" s="26" t="e">
        <f t="shared" si="89"/>
        <v>#DIV/0!</v>
      </c>
      <c r="N135" s="26" t="e">
        <f t="shared" si="89"/>
        <v>#DIV/0!</v>
      </c>
      <c r="O135" s="165" t="e">
        <f t="shared" si="89"/>
        <v>#DIV/0!</v>
      </c>
    </row>
    <row r="136" spans="1:15" x14ac:dyDescent="0.25">
      <c r="A136" s="164"/>
      <c r="B136" s="83"/>
      <c r="C136" s="166" t="s">
        <v>34</v>
      </c>
      <c r="D136" s="210" t="e">
        <f>(D137/D138)-1</f>
        <v>#DIV/0!</v>
      </c>
      <c r="E136" s="211" t="e">
        <f t="shared" ref="E136:J136" si="90">(E137/E138)-1</f>
        <v>#DIV/0!</v>
      </c>
      <c r="F136" s="211" t="e">
        <f t="shared" si="90"/>
        <v>#DIV/0!</v>
      </c>
      <c r="G136" s="211" t="e">
        <f t="shared" si="90"/>
        <v>#DIV/0!</v>
      </c>
      <c r="H136" s="211" t="e">
        <f t="shared" si="90"/>
        <v>#DIV/0!</v>
      </c>
      <c r="I136" s="211" t="e">
        <f t="shared" si="90"/>
        <v>#DIV/0!</v>
      </c>
      <c r="J136" s="211" t="e">
        <f t="shared" si="90"/>
        <v>#DIV/0!</v>
      </c>
      <c r="K136" s="169" t="e">
        <f>(K137/K138)-1</f>
        <v>#DIV/0!</v>
      </c>
      <c r="L136" s="168" t="e">
        <f t="shared" ref="L136:O136" si="91">(L137/L138)-1</f>
        <v>#DIV/0!</v>
      </c>
      <c r="M136" s="168" t="e">
        <f t="shared" si="91"/>
        <v>#DIV/0!</v>
      </c>
      <c r="N136" s="168" t="e">
        <f t="shared" si="91"/>
        <v>#DIV/0!</v>
      </c>
      <c r="O136" s="170" t="e">
        <f t="shared" si="91"/>
        <v>#DIV/0!</v>
      </c>
    </row>
    <row r="137" spans="1:15" x14ac:dyDescent="0.25">
      <c r="A137" s="164"/>
      <c r="B137" s="83"/>
      <c r="C137" s="100" t="s">
        <v>26</v>
      </c>
      <c r="D137" s="15">
        <f>D133</f>
        <v>0</v>
      </c>
      <c r="E137" s="31">
        <f>D137+E133</f>
        <v>0</v>
      </c>
      <c r="F137" s="31">
        <f>E137+F133</f>
        <v>0</v>
      </c>
      <c r="G137" s="31">
        <f t="shared" ref="G137:J138" si="92">F137+G133</f>
        <v>0</v>
      </c>
      <c r="H137" s="31">
        <f t="shared" si="92"/>
        <v>0</v>
      </c>
      <c r="I137" s="31">
        <f t="shared" si="92"/>
        <v>0</v>
      </c>
      <c r="J137" s="31">
        <f t="shared" si="92"/>
        <v>0</v>
      </c>
      <c r="K137" s="31">
        <f>J137+K133</f>
        <v>0</v>
      </c>
      <c r="L137" s="31">
        <f t="shared" ref="L137:O138" si="93">K137+L133</f>
        <v>0</v>
      </c>
      <c r="M137" s="31">
        <f t="shared" si="93"/>
        <v>0</v>
      </c>
      <c r="N137" s="31">
        <f t="shared" si="93"/>
        <v>0</v>
      </c>
      <c r="O137" s="171">
        <f t="shared" si="93"/>
        <v>0</v>
      </c>
    </row>
    <row r="138" spans="1:15" ht="15.75" thickBot="1" x14ac:dyDescent="0.3">
      <c r="A138" s="164"/>
      <c r="B138" s="88"/>
      <c r="C138" s="172" t="s">
        <v>27</v>
      </c>
      <c r="D138" s="85">
        <f>D134</f>
        <v>0</v>
      </c>
      <c r="E138" s="86">
        <f>D138+E134</f>
        <v>0</v>
      </c>
      <c r="F138" s="86">
        <f t="shared" ref="F138:I138" si="94">E138+F134</f>
        <v>0</v>
      </c>
      <c r="G138" s="86">
        <f t="shared" si="94"/>
        <v>0</v>
      </c>
      <c r="H138" s="86">
        <f t="shared" si="94"/>
        <v>0</v>
      </c>
      <c r="I138" s="212">
        <f t="shared" si="94"/>
        <v>0</v>
      </c>
      <c r="J138" s="212">
        <f t="shared" si="92"/>
        <v>0</v>
      </c>
      <c r="K138" s="212">
        <f>J138+K134</f>
        <v>0</v>
      </c>
      <c r="L138" s="212">
        <f t="shared" si="93"/>
        <v>0</v>
      </c>
      <c r="M138" s="212">
        <f t="shared" si="93"/>
        <v>0</v>
      </c>
      <c r="N138" s="212">
        <f t="shared" si="93"/>
        <v>0</v>
      </c>
      <c r="O138" s="213">
        <f t="shared" si="93"/>
        <v>0</v>
      </c>
    </row>
    <row r="139" spans="1:15" x14ac:dyDescent="0.25">
      <c r="A139" s="198" t="s">
        <v>38</v>
      </c>
      <c r="B139" s="13" t="s">
        <v>63</v>
      </c>
      <c r="C139" s="91" t="s">
        <v>17</v>
      </c>
      <c r="D139" s="36">
        <v>0</v>
      </c>
      <c r="E139" s="49">
        <v>0</v>
      </c>
      <c r="F139" s="49">
        <v>0</v>
      </c>
      <c r="G139" s="49">
        <v>0</v>
      </c>
      <c r="H139" s="49">
        <v>0</v>
      </c>
      <c r="I139" s="187">
        <v>0</v>
      </c>
      <c r="J139" s="49">
        <v>0</v>
      </c>
      <c r="K139" s="187">
        <v>0</v>
      </c>
      <c r="L139" s="49">
        <v>0</v>
      </c>
      <c r="M139" s="49">
        <v>0</v>
      </c>
      <c r="N139" s="49">
        <v>0</v>
      </c>
      <c r="O139" s="188">
        <v>0</v>
      </c>
    </row>
    <row r="140" spans="1:15" ht="15.75" thickBot="1" x14ac:dyDescent="0.3">
      <c r="A140" s="199"/>
      <c r="B140" s="18"/>
      <c r="C140" s="151" t="s">
        <v>18</v>
      </c>
      <c r="D140" s="20">
        <v>0</v>
      </c>
      <c r="E140" s="21">
        <v>0</v>
      </c>
      <c r="F140" s="21">
        <v>0</v>
      </c>
      <c r="G140" s="21">
        <v>0</v>
      </c>
      <c r="H140" s="21">
        <v>0</v>
      </c>
      <c r="I140" s="176">
        <v>0</v>
      </c>
      <c r="J140" s="21">
        <v>0</v>
      </c>
      <c r="K140" s="176">
        <v>0</v>
      </c>
      <c r="L140" s="21">
        <v>0</v>
      </c>
      <c r="M140" s="21">
        <v>0</v>
      </c>
      <c r="N140" s="21">
        <v>0</v>
      </c>
      <c r="O140" s="177">
        <v>0</v>
      </c>
    </row>
    <row r="141" spans="1:15" x14ac:dyDescent="0.25">
      <c r="A141" s="164"/>
      <c r="B141" s="18"/>
      <c r="C141" s="100" t="s">
        <v>33</v>
      </c>
      <c r="D141" s="101" t="e">
        <f>(D139/D140)-1</f>
        <v>#DIV/0!</v>
      </c>
      <c r="E141" s="26" t="e">
        <f t="shared" ref="E141:J141" si="95">(E139/E140)-1</f>
        <v>#DIV/0!</v>
      </c>
      <c r="F141" s="26" t="e">
        <f t="shared" si="95"/>
        <v>#DIV/0!</v>
      </c>
      <c r="G141" s="26" t="e">
        <f t="shared" si="95"/>
        <v>#DIV/0!</v>
      </c>
      <c r="H141" s="26" t="e">
        <f t="shared" si="95"/>
        <v>#DIV/0!</v>
      </c>
      <c r="I141" s="26" t="e">
        <f t="shared" si="95"/>
        <v>#DIV/0!</v>
      </c>
      <c r="J141" s="26" t="e">
        <f t="shared" si="95"/>
        <v>#DIV/0!</v>
      </c>
      <c r="K141" s="27" t="e">
        <f>(K139/K140)-1</f>
        <v>#DIV/0!</v>
      </c>
      <c r="L141" s="26" t="e">
        <f t="shared" ref="L141:O141" si="96">(L139/L140)-1</f>
        <v>#DIV/0!</v>
      </c>
      <c r="M141" s="26" t="e">
        <f t="shared" si="96"/>
        <v>#DIV/0!</v>
      </c>
      <c r="N141" s="26" t="e">
        <f t="shared" si="96"/>
        <v>#DIV/0!</v>
      </c>
      <c r="O141" s="165" t="e">
        <f t="shared" si="96"/>
        <v>#DIV/0!</v>
      </c>
    </row>
    <row r="142" spans="1:15" x14ac:dyDescent="0.25">
      <c r="A142" s="164"/>
      <c r="B142" s="18"/>
      <c r="C142" s="178" t="s">
        <v>34</v>
      </c>
      <c r="D142" s="179" t="e">
        <f>(D143/D144)-1</f>
        <v>#DIV/0!</v>
      </c>
      <c r="E142" s="29" t="e">
        <f t="shared" ref="E142:J142" si="97">(E143/E144)-1</f>
        <v>#DIV/0!</v>
      </c>
      <c r="F142" s="29" t="e">
        <f t="shared" si="97"/>
        <v>#DIV/0!</v>
      </c>
      <c r="G142" s="29" t="e">
        <f t="shared" si="97"/>
        <v>#DIV/0!</v>
      </c>
      <c r="H142" s="29" t="e">
        <f t="shared" si="97"/>
        <v>#DIV/0!</v>
      </c>
      <c r="I142" s="29" t="e">
        <f t="shared" si="97"/>
        <v>#DIV/0!</v>
      </c>
      <c r="J142" s="29" t="e">
        <f t="shared" si="97"/>
        <v>#DIV/0!</v>
      </c>
      <c r="K142" s="30" t="e">
        <f>(K143/K144)-1</f>
        <v>#DIV/0!</v>
      </c>
      <c r="L142" s="29" t="e">
        <f t="shared" ref="L142:O142" si="98">(L143/L144)-1</f>
        <v>#DIV/0!</v>
      </c>
      <c r="M142" s="29" t="e">
        <f t="shared" si="98"/>
        <v>#DIV/0!</v>
      </c>
      <c r="N142" s="29" t="e">
        <f t="shared" si="98"/>
        <v>#DIV/0!</v>
      </c>
      <c r="O142" s="180" t="e">
        <f t="shared" si="98"/>
        <v>#DIV/0!</v>
      </c>
    </row>
    <row r="143" spans="1:15" x14ac:dyDescent="0.25">
      <c r="A143" s="164"/>
      <c r="B143" s="18"/>
      <c r="C143" s="100" t="s">
        <v>26</v>
      </c>
      <c r="D143" s="15">
        <f>D139</f>
        <v>0</v>
      </c>
      <c r="E143" s="31">
        <f t="shared" ref="E143:O144" si="99">D143+E139</f>
        <v>0</v>
      </c>
      <c r="F143" s="31">
        <f t="shared" si="99"/>
        <v>0</v>
      </c>
      <c r="G143" s="31">
        <f t="shared" si="99"/>
        <v>0</v>
      </c>
      <c r="H143" s="31">
        <f t="shared" si="99"/>
        <v>0</v>
      </c>
      <c r="I143" s="31">
        <f t="shared" si="99"/>
        <v>0</v>
      </c>
      <c r="J143" s="31">
        <f t="shared" si="99"/>
        <v>0</v>
      </c>
      <c r="K143" s="31">
        <f t="shared" si="99"/>
        <v>0</v>
      </c>
      <c r="L143" s="31">
        <f t="shared" si="99"/>
        <v>0</v>
      </c>
      <c r="M143" s="31">
        <f t="shared" si="99"/>
        <v>0</v>
      </c>
      <c r="N143" s="31">
        <f t="shared" si="99"/>
        <v>0</v>
      </c>
      <c r="O143" s="171">
        <f t="shared" si="99"/>
        <v>0</v>
      </c>
    </row>
    <row r="144" spans="1:15" ht="15.75" thickBot="1" x14ac:dyDescent="0.3">
      <c r="A144" s="164"/>
      <c r="B144" s="32"/>
      <c r="C144" s="181" t="s">
        <v>26</v>
      </c>
      <c r="D144" s="182">
        <f>D140</f>
        <v>0</v>
      </c>
      <c r="E144" s="183">
        <f t="shared" si="99"/>
        <v>0</v>
      </c>
      <c r="F144" s="183">
        <f t="shared" si="99"/>
        <v>0</v>
      </c>
      <c r="G144" s="183">
        <f t="shared" si="99"/>
        <v>0</v>
      </c>
      <c r="H144" s="183">
        <f t="shared" si="99"/>
        <v>0</v>
      </c>
      <c r="I144" s="183">
        <f t="shared" si="99"/>
        <v>0</v>
      </c>
      <c r="J144" s="183">
        <f t="shared" si="99"/>
        <v>0</v>
      </c>
      <c r="K144" s="183">
        <f t="shared" si="99"/>
        <v>0</v>
      </c>
      <c r="L144" s="183">
        <f t="shared" si="99"/>
        <v>0</v>
      </c>
      <c r="M144" s="183">
        <f t="shared" si="99"/>
        <v>0</v>
      </c>
      <c r="N144" s="183">
        <f t="shared" si="99"/>
        <v>0</v>
      </c>
      <c r="O144" s="184">
        <f t="shared" si="99"/>
        <v>0</v>
      </c>
    </row>
    <row r="145" spans="1:16" x14ac:dyDescent="0.25">
      <c r="A145" s="198" t="s">
        <v>38</v>
      </c>
      <c r="B145" s="34" t="s">
        <v>64</v>
      </c>
      <c r="C145" s="91" t="s">
        <v>17</v>
      </c>
      <c r="D145" s="185">
        <v>0</v>
      </c>
      <c r="E145" s="186">
        <v>0</v>
      </c>
      <c r="F145" s="187">
        <v>0</v>
      </c>
      <c r="G145" s="187">
        <v>0</v>
      </c>
      <c r="H145" s="187">
        <v>0</v>
      </c>
      <c r="I145" s="187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188">
        <v>0</v>
      </c>
    </row>
    <row r="146" spans="1:16" ht="15.75" thickBot="1" x14ac:dyDescent="0.3">
      <c r="A146" s="199"/>
      <c r="B146" s="37"/>
      <c r="C146" s="189" t="s">
        <v>18</v>
      </c>
      <c r="D146" s="214">
        <v>0</v>
      </c>
      <c r="E146" s="215">
        <v>0</v>
      </c>
      <c r="F146" s="192">
        <v>0</v>
      </c>
      <c r="G146" s="192">
        <v>0</v>
      </c>
      <c r="H146" s="192">
        <v>0</v>
      </c>
      <c r="I146" s="192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193">
        <v>0</v>
      </c>
    </row>
    <row r="147" spans="1:16" x14ac:dyDescent="0.25">
      <c r="A147" s="164"/>
      <c r="B147" s="37"/>
      <c r="C147" s="100" t="s">
        <v>33</v>
      </c>
      <c r="D147" s="101" t="e">
        <f>(D145/D146)-1</f>
        <v>#DIV/0!</v>
      </c>
      <c r="E147" s="26" t="e">
        <f t="shared" ref="E147:J147" si="100">(E145/E146)-1</f>
        <v>#DIV/0!</v>
      </c>
      <c r="F147" s="26" t="e">
        <f t="shared" si="100"/>
        <v>#DIV/0!</v>
      </c>
      <c r="G147" s="26" t="e">
        <f t="shared" si="100"/>
        <v>#DIV/0!</v>
      </c>
      <c r="H147" s="26" t="e">
        <f t="shared" si="100"/>
        <v>#DIV/0!</v>
      </c>
      <c r="I147" s="26" t="e">
        <f t="shared" si="100"/>
        <v>#DIV/0!</v>
      </c>
      <c r="J147" s="26" t="e">
        <f t="shared" si="100"/>
        <v>#DIV/0!</v>
      </c>
      <c r="K147" s="27" t="e">
        <f>(K145/K146)-1</f>
        <v>#DIV/0!</v>
      </c>
      <c r="L147" s="26" t="e">
        <f t="shared" ref="L147:O147" si="101">(L145/L146)-1</f>
        <v>#DIV/0!</v>
      </c>
      <c r="M147" s="26" t="e">
        <f t="shared" si="101"/>
        <v>#DIV/0!</v>
      </c>
      <c r="N147" s="26" t="e">
        <f t="shared" si="101"/>
        <v>#DIV/0!</v>
      </c>
      <c r="O147" s="165" t="e">
        <f t="shared" si="101"/>
        <v>#DIV/0!</v>
      </c>
    </row>
    <row r="148" spans="1:16" x14ac:dyDescent="0.25">
      <c r="A148" s="164"/>
      <c r="B148" s="37"/>
      <c r="C148" s="194" t="s">
        <v>34</v>
      </c>
      <c r="D148" s="195" t="e">
        <f>(D149/D150)-1</f>
        <v>#DIV/0!</v>
      </c>
      <c r="E148" s="44" t="e">
        <f t="shared" ref="E148:J148" si="102">(E149/E150)-1</f>
        <v>#DIV/0!</v>
      </c>
      <c r="F148" s="44" t="e">
        <f t="shared" si="102"/>
        <v>#DIV/0!</v>
      </c>
      <c r="G148" s="44" t="e">
        <f t="shared" si="102"/>
        <v>#DIV/0!</v>
      </c>
      <c r="H148" s="44" t="e">
        <f t="shared" si="102"/>
        <v>#DIV/0!</v>
      </c>
      <c r="I148" s="44" t="e">
        <f t="shared" si="102"/>
        <v>#DIV/0!</v>
      </c>
      <c r="J148" s="44" t="e">
        <f t="shared" si="102"/>
        <v>#DIV/0!</v>
      </c>
      <c r="K148" s="45" t="e">
        <f>(K149/K150)-1</f>
        <v>#DIV/0!</v>
      </c>
      <c r="L148" s="44" t="e">
        <f t="shared" ref="L148:O148" si="103">(L149/L150)-1</f>
        <v>#DIV/0!</v>
      </c>
      <c r="M148" s="44" t="e">
        <f t="shared" si="103"/>
        <v>#DIV/0!</v>
      </c>
      <c r="N148" s="44" t="e">
        <f t="shared" si="103"/>
        <v>#DIV/0!</v>
      </c>
      <c r="O148" s="196" t="e">
        <f t="shared" si="103"/>
        <v>#DIV/0!</v>
      </c>
    </row>
    <row r="149" spans="1:16" x14ac:dyDescent="0.25">
      <c r="A149" s="164"/>
      <c r="B149" s="37"/>
      <c r="C149" s="100" t="s">
        <v>26</v>
      </c>
      <c r="D149" s="15">
        <f>D145</f>
        <v>0</v>
      </c>
      <c r="E149" s="31">
        <f>D149+E145</f>
        <v>0</v>
      </c>
      <c r="F149" s="31">
        <f>E149+F145</f>
        <v>0</v>
      </c>
      <c r="G149" s="31">
        <f t="shared" ref="G149:O150" si="104">F149+G145</f>
        <v>0</v>
      </c>
      <c r="H149" s="31">
        <f t="shared" si="104"/>
        <v>0</v>
      </c>
      <c r="I149" s="31">
        <f t="shared" si="104"/>
        <v>0</v>
      </c>
      <c r="J149" s="31">
        <f t="shared" si="104"/>
        <v>0</v>
      </c>
      <c r="K149" s="31">
        <f t="shared" si="104"/>
        <v>0</v>
      </c>
      <c r="L149" s="31">
        <f t="shared" si="104"/>
        <v>0</v>
      </c>
      <c r="M149" s="31">
        <f t="shared" si="104"/>
        <v>0</v>
      </c>
      <c r="N149" s="31">
        <f t="shared" si="104"/>
        <v>0</v>
      </c>
      <c r="O149" s="171">
        <f t="shared" si="104"/>
        <v>0</v>
      </c>
    </row>
    <row r="150" spans="1:16" ht="15.75" thickBot="1" x14ac:dyDescent="0.3">
      <c r="A150" s="164"/>
      <c r="B150" s="46"/>
      <c r="C150" s="197" t="s">
        <v>27</v>
      </c>
      <c r="D150" s="216">
        <f>D146</f>
        <v>0</v>
      </c>
      <c r="E150" s="217">
        <f>D150+E146</f>
        <v>0</v>
      </c>
      <c r="F150" s="217">
        <f t="shared" ref="F150:I150" si="105">E150+F146</f>
        <v>0</v>
      </c>
      <c r="G150" s="217">
        <f t="shared" si="105"/>
        <v>0</v>
      </c>
      <c r="H150" s="217">
        <f t="shared" si="105"/>
        <v>0</v>
      </c>
      <c r="I150" s="217">
        <f t="shared" si="105"/>
        <v>0</v>
      </c>
      <c r="J150" s="217">
        <f t="shared" si="104"/>
        <v>0</v>
      </c>
      <c r="K150" s="217">
        <f t="shared" si="104"/>
        <v>0</v>
      </c>
      <c r="L150" s="217">
        <f t="shared" si="104"/>
        <v>0</v>
      </c>
      <c r="M150" s="217">
        <f t="shared" si="104"/>
        <v>0</v>
      </c>
      <c r="N150" s="217">
        <f t="shared" si="104"/>
        <v>0</v>
      </c>
      <c r="O150" s="218">
        <f t="shared" si="104"/>
        <v>0</v>
      </c>
    </row>
    <row r="151" spans="1:16" ht="26.25" customHeight="1" x14ac:dyDescent="0.25">
      <c r="A151" s="164"/>
      <c r="B151" s="118" t="s">
        <v>65</v>
      </c>
      <c r="C151" s="219" t="s">
        <v>66</v>
      </c>
      <c r="D151" s="220">
        <f>D109/(D25+D13)</f>
        <v>0</v>
      </c>
      <c r="E151" s="220">
        <f t="shared" ref="E151:O151" si="106">E109/(E25+E13)</f>
        <v>0</v>
      </c>
      <c r="F151" s="220">
        <f t="shared" si="106"/>
        <v>0</v>
      </c>
      <c r="G151" s="220">
        <f t="shared" si="106"/>
        <v>0</v>
      </c>
      <c r="H151" s="220">
        <f t="shared" si="106"/>
        <v>0</v>
      </c>
      <c r="I151" s="220">
        <f t="shared" si="106"/>
        <v>0</v>
      </c>
      <c r="J151" s="220">
        <f t="shared" si="106"/>
        <v>0</v>
      </c>
      <c r="K151" s="220">
        <f t="shared" si="106"/>
        <v>0</v>
      </c>
      <c r="L151" s="220">
        <f t="shared" si="106"/>
        <v>0</v>
      </c>
      <c r="M151" s="220">
        <f t="shared" si="106"/>
        <v>0</v>
      </c>
      <c r="N151" s="220">
        <f t="shared" si="106"/>
        <v>0</v>
      </c>
      <c r="O151" s="220">
        <f t="shared" si="106"/>
        <v>0</v>
      </c>
    </row>
    <row r="152" spans="1:16" ht="26.25" customHeight="1" x14ac:dyDescent="0.25">
      <c r="A152" s="164"/>
      <c r="B152" s="119"/>
      <c r="C152" s="221" t="s">
        <v>67</v>
      </c>
      <c r="D152" s="222" t="e">
        <f>+D115/D109</f>
        <v>#DIV/0!</v>
      </c>
      <c r="E152" s="222" t="e">
        <f t="shared" ref="E152:O152" si="107">+E115/E109</f>
        <v>#DIV/0!</v>
      </c>
      <c r="F152" s="222" t="e">
        <f t="shared" si="107"/>
        <v>#DIV/0!</v>
      </c>
      <c r="G152" s="222" t="e">
        <f t="shared" si="107"/>
        <v>#DIV/0!</v>
      </c>
      <c r="H152" s="222" t="e">
        <f t="shared" si="107"/>
        <v>#DIV/0!</v>
      </c>
      <c r="I152" s="222" t="e">
        <f t="shared" si="107"/>
        <v>#DIV/0!</v>
      </c>
      <c r="J152" s="222" t="e">
        <f t="shared" si="107"/>
        <v>#DIV/0!</v>
      </c>
      <c r="K152" s="222" t="e">
        <f t="shared" si="107"/>
        <v>#DIV/0!</v>
      </c>
      <c r="L152" s="222" t="e">
        <f t="shared" si="107"/>
        <v>#DIV/0!</v>
      </c>
      <c r="M152" s="222" t="e">
        <f t="shared" si="107"/>
        <v>#DIV/0!</v>
      </c>
      <c r="N152" s="222" t="e">
        <f t="shared" si="107"/>
        <v>#DIV/0!</v>
      </c>
      <c r="O152" s="222" t="e">
        <f t="shared" si="107"/>
        <v>#DIV/0!</v>
      </c>
    </row>
    <row r="153" spans="1:16" ht="27" customHeight="1" thickBot="1" x14ac:dyDescent="0.3">
      <c r="A153" s="223"/>
      <c r="B153" s="224"/>
      <c r="C153" s="225" t="s">
        <v>68</v>
      </c>
      <c r="D153" s="226" t="e">
        <f>(D139+D145)/(D127+D133)</f>
        <v>#DIV/0!</v>
      </c>
      <c r="E153" s="226" t="e">
        <f t="shared" ref="E153:O153" si="108">(E139+E145)/(E127+E133)</f>
        <v>#DIV/0!</v>
      </c>
      <c r="F153" s="226" t="e">
        <f t="shared" si="108"/>
        <v>#DIV/0!</v>
      </c>
      <c r="G153" s="226" t="e">
        <f t="shared" si="108"/>
        <v>#DIV/0!</v>
      </c>
      <c r="H153" s="226" t="e">
        <f t="shared" si="108"/>
        <v>#DIV/0!</v>
      </c>
      <c r="I153" s="226" t="e">
        <f t="shared" si="108"/>
        <v>#DIV/0!</v>
      </c>
      <c r="J153" s="226" t="e">
        <f t="shared" si="108"/>
        <v>#DIV/0!</v>
      </c>
      <c r="K153" s="226" t="e">
        <f t="shared" si="108"/>
        <v>#DIV/0!</v>
      </c>
      <c r="L153" s="226" t="e">
        <f t="shared" si="108"/>
        <v>#DIV/0!</v>
      </c>
      <c r="M153" s="226" t="e">
        <f t="shared" si="108"/>
        <v>#DIV/0!</v>
      </c>
      <c r="N153" s="226" t="e">
        <f t="shared" si="108"/>
        <v>#DIV/0!</v>
      </c>
      <c r="O153" s="226" t="e">
        <f t="shared" si="108"/>
        <v>#DIV/0!</v>
      </c>
    </row>
    <row r="154" spans="1:16" ht="21" customHeight="1" thickTop="1" x14ac:dyDescent="0.25">
      <c r="A154" s="227" t="s">
        <v>38</v>
      </c>
      <c r="B154" s="228" t="s">
        <v>69</v>
      </c>
      <c r="C154" s="109" t="s">
        <v>70</v>
      </c>
      <c r="D154" s="15">
        <f>+[1]PIGOO!B56</f>
        <v>21281.84</v>
      </c>
      <c r="E154" s="15">
        <f>+[1]PIGOO!C56</f>
        <v>20683.16</v>
      </c>
      <c r="F154" s="15">
        <f>+[1]PIGOO!D56</f>
        <v>20444.82</v>
      </c>
      <c r="G154" s="15">
        <f>+[1]PIGOO!E56</f>
        <v>21858.79</v>
      </c>
      <c r="H154" s="15">
        <f>+[1]PIGOO!F56</f>
        <v>21994.77</v>
      </c>
      <c r="I154" s="15">
        <f>+[1]PIGOO!G56</f>
        <v>27155.29</v>
      </c>
      <c r="J154" s="15">
        <f>+[1]PIGOO!H56</f>
        <v>24277.55</v>
      </c>
      <c r="K154" s="15">
        <f>+[1]PIGOO!I56</f>
        <v>26077.74</v>
      </c>
      <c r="L154" s="15">
        <f>+[1]PIGOO!J56</f>
        <v>24689.67</v>
      </c>
      <c r="M154" s="15">
        <f>+[1]PIGOO!K56</f>
        <v>23402.18</v>
      </c>
      <c r="N154" s="15">
        <f>+[1]PIGOO!L56</f>
        <v>20900.86</v>
      </c>
      <c r="O154" s="15">
        <f>+[1]PIGOO!M56</f>
        <v>15412.16</v>
      </c>
      <c r="P154" s="16">
        <v>8</v>
      </c>
    </row>
    <row r="155" spans="1:16" ht="21" customHeight="1" thickBot="1" x14ac:dyDescent="0.3">
      <c r="A155" s="82"/>
      <c r="B155" s="228"/>
      <c r="C155" s="95" t="s">
        <v>71</v>
      </c>
      <c r="D155" s="108">
        <v>24294</v>
      </c>
      <c r="E155" s="98">
        <v>25113</v>
      </c>
      <c r="F155" s="98">
        <v>24834</v>
      </c>
      <c r="G155" s="98">
        <v>25362</v>
      </c>
      <c r="H155" s="98">
        <v>24839</v>
      </c>
      <c r="I155" s="98">
        <v>11465</v>
      </c>
      <c r="J155" s="98">
        <v>34125</v>
      </c>
      <c r="K155" s="99">
        <v>58788</v>
      </c>
      <c r="L155" s="98">
        <v>24522</v>
      </c>
      <c r="M155" s="98">
        <v>26589</v>
      </c>
      <c r="N155" s="98">
        <v>23111</v>
      </c>
      <c r="O155" s="98">
        <v>23344</v>
      </c>
    </row>
    <row r="156" spans="1:16" ht="21" customHeight="1" x14ac:dyDescent="0.25">
      <c r="B156" s="228"/>
      <c r="C156" s="100" t="s">
        <v>30</v>
      </c>
      <c r="D156" s="229">
        <f>D154</f>
        <v>21281.84</v>
      </c>
      <c r="E156" s="230">
        <f>D156+E154</f>
        <v>41965</v>
      </c>
      <c r="F156" s="230">
        <f t="shared" ref="F156:O156" si="109">E156+F154</f>
        <v>62409.82</v>
      </c>
      <c r="G156" s="230">
        <f t="shared" si="109"/>
        <v>84268.61</v>
      </c>
      <c r="H156" s="230">
        <f t="shared" si="109"/>
        <v>106263.38</v>
      </c>
      <c r="I156" s="230">
        <f t="shared" si="109"/>
        <v>133418.67000000001</v>
      </c>
      <c r="J156" s="230">
        <f t="shared" si="109"/>
        <v>157696.22</v>
      </c>
      <c r="K156" s="230">
        <f t="shared" si="109"/>
        <v>183773.96</v>
      </c>
      <c r="L156" s="230">
        <f t="shared" si="109"/>
        <v>208463.63</v>
      </c>
      <c r="M156" s="230">
        <f t="shared" si="109"/>
        <v>231865.81</v>
      </c>
      <c r="N156" s="230">
        <f t="shared" si="109"/>
        <v>252766.66999999998</v>
      </c>
      <c r="O156" s="230">
        <f t="shared" si="109"/>
        <v>268178.82999999996</v>
      </c>
    </row>
    <row r="157" spans="1:16" ht="21" customHeight="1" x14ac:dyDescent="0.25">
      <c r="B157" s="228"/>
      <c r="C157" s="102" t="s">
        <v>72</v>
      </c>
      <c r="D157" s="231">
        <f t="shared" ref="D157:I158" si="110">D154/D7</f>
        <v>1.2343738762252769</v>
      </c>
      <c r="E157" s="231">
        <f t="shared" si="110"/>
        <v>1.5070795686388807</v>
      </c>
      <c r="F157" s="231">
        <f t="shared" si="110"/>
        <v>1.1139163125204314</v>
      </c>
      <c r="G157" s="231">
        <f t="shared" si="110"/>
        <v>1.0733508470414928</v>
      </c>
      <c r="H157" s="231">
        <f t="shared" si="110"/>
        <v>0.94997494925063708</v>
      </c>
      <c r="I157" s="232">
        <f t="shared" si="110"/>
        <v>1.2051342475480407</v>
      </c>
      <c r="J157" s="233">
        <f>J156/J11</f>
        <v>1.1535005961480789</v>
      </c>
      <c r="K157" s="233">
        <f t="shared" ref="K157:O158" si="111">K154/K7</f>
        <v>1.3377316097260696</v>
      </c>
      <c r="L157" s="231">
        <f t="shared" si="111"/>
        <v>1.424102785949126</v>
      </c>
      <c r="M157" s="231">
        <f t="shared" si="111"/>
        <v>1.4030083932853716</v>
      </c>
      <c r="N157" s="231">
        <f t="shared" si="111"/>
        <v>1.3585219369515762</v>
      </c>
      <c r="O157" s="231">
        <f t="shared" si="111"/>
        <v>1.0130248455370054</v>
      </c>
    </row>
    <row r="158" spans="1:16" ht="21" customHeight="1" thickBot="1" x14ac:dyDescent="0.3">
      <c r="B158" s="228"/>
      <c r="C158" s="100" t="s">
        <v>73</v>
      </c>
      <c r="D158" s="234">
        <f t="shared" si="110"/>
        <v>1.3029067896599806</v>
      </c>
      <c r="E158" s="234">
        <f t="shared" si="110"/>
        <v>1.40256911477241</v>
      </c>
      <c r="F158" s="234">
        <f t="shared" si="110"/>
        <v>1.2158033878390286</v>
      </c>
      <c r="G158" s="234">
        <f t="shared" si="110"/>
        <v>1.1662298248034211</v>
      </c>
      <c r="H158" s="234">
        <f t="shared" si="110"/>
        <v>1.0704158586511527</v>
      </c>
      <c r="I158" s="235">
        <f t="shared" si="110"/>
        <v>0.48184416239388084</v>
      </c>
      <c r="J158" s="236">
        <f>J155/J8</f>
        <v>1.6185258964143425</v>
      </c>
      <c r="K158" s="236">
        <f t="shared" si="111"/>
        <v>2.9133257346746619</v>
      </c>
      <c r="L158" s="234">
        <f t="shared" si="111"/>
        <v>1.2098875074008288</v>
      </c>
      <c r="M158" s="234">
        <f t="shared" si="111"/>
        <v>1.3778825724205834</v>
      </c>
      <c r="N158" s="234">
        <f t="shared" si="111"/>
        <v>1.3220639551513071</v>
      </c>
      <c r="O158" s="234">
        <f t="shared" si="111"/>
        <v>1.4072823727996142</v>
      </c>
    </row>
    <row r="159" spans="1:16" ht="21" customHeight="1" x14ac:dyDescent="0.25">
      <c r="A159" s="237" t="s">
        <v>74</v>
      </c>
      <c r="B159" s="238"/>
      <c r="C159" s="239" t="s">
        <v>75</v>
      </c>
      <c r="D159" s="108">
        <f>+[1]PIGOO!B51</f>
        <v>9367</v>
      </c>
      <c r="E159" s="108">
        <f>+[1]PIGOO!C51</f>
        <v>8901</v>
      </c>
      <c r="F159" s="108">
        <f>+[1]PIGOO!D51</f>
        <v>9204</v>
      </c>
      <c r="G159" s="108">
        <f>+[1]PIGOO!E51</f>
        <v>9637</v>
      </c>
      <c r="H159" s="108">
        <f>+[1]PIGOO!F51</f>
        <v>9965</v>
      </c>
      <c r="I159" s="108">
        <f>+[1]PIGOO!G51</f>
        <v>11727</v>
      </c>
      <c r="J159" s="108">
        <f>+[1]PIGOO!H51</f>
        <v>11028</v>
      </c>
      <c r="K159" s="108">
        <f>+[1]PIGOO!I51</f>
        <v>11154</v>
      </c>
      <c r="L159" s="108">
        <f>+[1]PIGOO!J51</f>
        <v>11132</v>
      </c>
      <c r="M159" s="108">
        <f>+[1]PIGOO!K51</f>
        <v>9297</v>
      </c>
      <c r="N159" s="108">
        <f>+[1]PIGOO!L51</f>
        <v>9325</v>
      </c>
      <c r="O159" s="108">
        <f>+[1]PIGOO!M51</f>
        <v>6118</v>
      </c>
      <c r="P159" s="16">
        <v>9</v>
      </c>
    </row>
    <row r="160" spans="1:16" ht="21" customHeight="1" x14ac:dyDescent="0.25">
      <c r="A160" s="240"/>
      <c r="B160" s="238"/>
      <c r="C160" s="241" t="s">
        <v>76</v>
      </c>
      <c r="D160" s="242">
        <f>+D159/D7</f>
        <v>0.54329795255495617</v>
      </c>
      <c r="E160" s="242">
        <f t="shared" ref="E160:O160" si="112">+E159/E7</f>
        <v>0.64857184494316522</v>
      </c>
      <c r="F160" s="242">
        <f t="shared" si="112"/>
        <v>0.50147106897678984</v>
      </c>
      <c r="G160" s="242">
        <f t="shared" si="112"/>
        <v>0.47321384728701205</v>
      </c>
      <c r="H160" s="242">
        <f t="shared" si="112"/>
        <v>0.43039778862350453</v>
      </c>
      <c r="I160" s="242">
        <f t="shared" si="112"/>
        <v>0.52043669285048599</v>
      </c>
      <c r="J160" s="242">
        <f t="shared" si="112"/>
        <v>0.51675179232463331</v>
      </c>
      <c r="K160" s="242">
        <f t="shared" si="112"/>
        <v>0.57217605417051398</v>
      </c>
      <c r="L160" s="242">
        <f t="shared" si="112"/>
        <v>0.64209494145469226</v>
      </c>
      <c r="M160" s="242">
        <f t="shared" si="112"/>
        <v>0.5573741007194245</v>
      </c>
      <c r="N160" s="242">
        <f t="shared" si="112"/>
        <v>0.60610984725381867</v>
      </c>
      <c r="O160" s="242">
        <f t="shared" si="112"/>
        <v>0.40212961745760484</v>
      </c>
    </row>
    <row r="161" spans="1:16" ht="21" customHeight="1" thickBot="1" x14ac:dyDescent="0.3">
      <c r="A161" s="243"/>
      <c r="B161" s="244"/>
      <c r="C161" s="245" t="s">
        <v>77</v>
      </c>
      <c r="D161" s="246">
        <f>D154/D159</f>
        <v>2.2720017081242663</v>
      </c>
      <c r="E161" s="246">
        <f t="shared" ref="E161:O161" si="113">E154/E159</f>
        <v>2.323689473092911</v>
      </c>
      <c r="F161" s="246">
        <f t="shared" si="113"/>
        <v>2.221297262059974</v>
      </c>
      <c r="G161" s="246">
        <f t="shared" si="113"/>
        <v>2.2682152122029677</v>
      </c>
      <c r="H161" s="246">
        <f t="shared" si="113"/>
        <v>2.2072022077270446</v>
      </c>
      <c r="I161" s="246">
        <f t="shared" si="113"/>
        <v>2.3156212159972713</v>
      </c>
      <c r="J161" s="246">
        <f t="shared" si="113"/>
        <v>2.2014463184620965</v>
      </c>
      <c r="K161" s="246">
        <f t="shared" si="113"/>
        <v>2.337972027972028</v>
      </c>
      <c r="L161" s="246">
        <f t="shared" si="113"/>
        <v>2.2179006467840456</v>
      </c>
      <c r="M161" s="246">
        <f t="shared" si="113"/>
        <v>2.5171754329353555</v>
      </c>
      <c r="N161" s="246">
        <f t="shared" si="113"/>
        <v>2.2413790884718501</v>
      </c>
      <c r="O161" s="246">
        <f t="shared" si="113"/>
        <v>2.5191500490356327</v>
      </c>
    </row>
    <row r="162" spans="1:16" ht="15" customHeight="1" x14ac:dyDescent="0.25">
      <c r="A162" s="247"/>
      <c r="B162" s="248" t="s">
        <v>78</v>
      </c>
      <c r="C162" s="249" t="s">
        <v>79</v>
      </c>
      <c r="D162" s="85">
        <f>+[1]PIGOO!B106</f>
        <v>0</v>
      </c>
      <c r="E162" s="85">
        <f>+[1]PIGOO!C106</f>
        <v>0</v>
      </c>
      <c r="F162" s="85">
        <f>+[1]PIGOO!D106</f>
        <v>0</v>
      </c>
      <c r="G162" s="85">
        <f>+[1]PIGOO!E106</f>
        <v>0</v>
      </c>
      <c r="H162" s="85">
        <f>+[1]PIGOO!F106</f>
        <v>0</v>
      </c>
      <c r="I162" s="85">
        <f>+[1]PIGOO!G106</f>
        <v>0</v>
      </c>
      <c r="J162" s="85">
        <f>+[1]PIGOO!H106</f>
        <v>0</v>
      </c>
      <c r="K162" s="85">
        <f>+[1]PIGOO!I106</f>
        <v>0</v>
      </c>
      <c r="L162" s="85">
        <f>+[1]PIGOO!J106</f>
        <v>0</v>
      </c>
      <c r="M162" s="85">
        <f>+[1]PIGOO!K106</f>
        <v>0</v>
      </c>
      <c r="N162" s="85">
        <f>+[1]PIGOO!L106</f>
        <v>0</v>
      </c>
      <c r="O162" s="85">
        <f>+[1]PIGOO!M106</f>
        <v>0</v>
      </c>
      <c r="P162" s="16">
        <v>10</v>
      </c>
    </row>
    <row r="163" spans="1:16" x14ac:dyDescent="0.25">
      <c r="A163" s="247"/>
      <c r="B163" s="250"/>
      <c r="C163" s="25" t="s">
        <v>80</v>
      </c>
      <c r="D163" s="15">
        <f>D162</f>
        <v>0</v>
      </c>
      <c r="E163" s="31">
        <f>D163+E162</f>
        <v>0</v>
      </c>
      <c r="F163" s="31">
        <f t="shared" ref="F163:J163" si="114">E163+F162</f>
        <v>0</v>
      </c>
      <c r="G163" s="31">
        <f t="shared" si="114"/>
        <v>0</v>
      </c>
      <c r="H163" s="31">
        <f t="shared" si="114"/>
        <v>0</v>
      </c>
      <c r="I163" s="31">
        <f t="shared" si="114"/>
        <v>0</v>
      </c>
      <c r="J163" s="31">
        <f t="shared" si="114"/>
        <v>0</v>
      </c>
      <c r="K163" s="31">
        <f>J163+K162</f>
        <v>0</v>
      </c>
      <c r="L163" s="31">
        <f t="shared" ref="L163:O163" si="115">K163+L162</f>
        <v>0</v>
      </c>
      <c r="M163" s="31">
        <f t="shared" si="115"/>
        <v>0</v>
      </c>
      <c r="N163" s="31">
        <f t="shared" si="115"/>
        <v>0</v>
      </c>
      <c r="O163" s="31">
        <f t="shared" si="115"/>
        <v>0</v>
      </c>
    </row>
    <row r="164" spans="1:16" ht="45" x14ac:dyDescent="0.25">
      <c r="A164" s="247"/>
      <c r="B164" s="250"/>
      <c r="C164" s="249" t="s">
        <v>81</v>
      </c>
      <c r="D164" s="85">
        <f>+[1]PIGOO!B107</f>
        <v>0</v>
      </c>
      <c r="E164" s="85">
        <f>+[1]PIGOO!C107</f>
        <v>0</v>
      </c>
      <c r="F164" s="85">
        <f>+[1]PIGOO!D107</f>
        <v>0</v>
      </c>
      <c r="G164" s="85">
        <f>+[1]PIGOO!E107</f>
        <v>0</v>
      </c>
      <c r="H164" s="85">
        <f>+[1]PIGOO!F107</f>
        <v>0</v>
      </c>
      <c r="I164" s="85">
        <f>+[1]PIGOO!G107</f>
        <v>0</v>
      </c>
      <c r="J164" s="85">
        <f>+[1]PIGOO!H107</f>
        <v>0</v>
      </c>
      <c r="K164" s="85">
        <f>+[1]PIGOO!I107</f>
        <v>0</v>
      </c>
      <c r="L164" s="85">
        <f>+[1]PIGOO!J107</f>
        <v>0</v>
      </c>
      <c r="M164" s="85">
        <f>+[1]PIGOO!K107</f>
        <v>0</v>
      </c>
      <c r="N164" s="85">
        <f>+[1]PIGOO!L107</f>
        <v>0</v>
      </c>
      <c r="O164" s="85">
        <f>+[1]PIGOO!M107</f>
        <v>0</v>
      </c>
      <c r="P164" s="16">
        <v>11</v>
      </c>
    </row>
    <row r="165" spans="1:16" ht="15.75" thickBot="1" x14ac:dyDescent="0.3">
      <c r="A165" s="247"/>
      <c r="B165" s="250"/>
      <c r="C165" s="25" t="s">
        <v>82</v>
      </c>
      <c r="D165" s="15">
        <f>D164</f>
        <v>0</v>
      </c>
      <c r="E165" s="31">
        <f>D165+E164</f>
        <v>0</v>
      </c>
      <c r="F165" s="31">
        <f t="shared" ref="F165:J165" si="116">E165+F164</f>
        <v>0</v>
      </c>
      <c r="G165" s="31">
        <f t="shared" si="116"/>
        <v>0</v>
      </c>
      <c r="H165" s="31">
        <f t="shared" si="116"/>
        <v>0</v>
      </c>
      <c r="I165" s="31">
        <f t="shared" si="116"/>
        <v>0</v>
      </c>
      <c r="J165" s="31">
        <f t="shared" si="116"/>
        <v>0</v>
      </c>
      <c r="K165" s="31">
        <f>J165+K164</f>
        <v>0</v>
      </c>
      <c r="L165" s="31">
        <f t="shared" ref="L165:O165" si="117">K165+L164</f>
        <v>0</v>
      </c>
      <c r="M165" s="31">
        <f t="shared" si="117"/>
        <v>0</v>
      </c>
      <c r="N165" s="31">
        <f t="shared" si="117"/>
        <v>0</v>
      </c>
      <c r="O165" s="31">
        <f t="shared" si="117"/>
        <v>0</v>
      </c>
    </row>
    <row r="166" spans="1:16" ht="21.75" thickBot="1" x14ac:dyDescent="0.3">
      <c r="A166" s="247"/>
      <c r="B166" s="250"/>
      <c r="C166" s="251" t="s">
        <v>83</v>
      </c>
      <c r="D166" s="252" t="e">
        <f t="shared" ref="D166:J166" si="118">D165/D163</f>
        <v>#DIV/0!</v>
      </c>
      <c r="E166" s="253" t="e">
        <f t="shared" si="118"/>
        <v>#DIV/0!</v>
      </c>
      <c r="F166" s="253" t="e">
        <f t="shared" si="118"/>
        <v>#DIV/0!</v>
      </c>
      <c r="G166" s="253" t="e">
        <f t="shared" si="118"/>
        <v>#DIV/0!</v>
      </c>
      <c r="H166" s="253" t="e">
        <f t="shared" si="118"/>
        <v>#DIV/0!</v>
      </c>
      <c r="I166" s="253" t="e">
        <f t="shared" si="118"/>
        <v>#DIV/0!</v>
      </c>
      <c r="J166" s="253" t="e">
        <f t="shared" si="118"/>
        <v>#DIV/0!</v>
      </c>
      <c r="K166" s="253" t="e">
        <f>K165/K163</f>
        <v>#DIV/0!</v>
      </c>
      <c r="L166" s="253" t="e">
        <f t="shared" ref="L166:O166" si="119">L165/L163</f>
        <v>#DIV/0!</v>
      </c>
      <c r="M166" s="253" t="e">
        <f t="shared" si="119"/>
        <v>#DIV/0!</v>
      </c>
      <c r="N166" s="253" t="e">
        <f t="shared" si="119"/>
        <v>#DIV/0!</v>
      </c>
      <c r="O166" s="253" t="e">
        <f t="shared" si="119"/>
        <v>#DIV/0!</v>
      </c>
    </row>
    <row r="167" spans="1:16" ht="30" x14ac:dyDescent="0.25">
      <c r="A167" s="247"/>
      <c r="B167" s="250"/>
      <c r="C167" s="14" t="s">
        <v>84</v>
      </c>
      <c r="D167" s="49">
        <f>+[1]PIGOO!B108</f>
        <v>431.04</v>
      </c>
      <c r="E167" s="49">
        <f>+[1]PIGOO!C108</f>
        <v>0</v>
      </c>
      <c r="F167" s="49">
        <f>+[1]PIGOO!D108</f>
        <v>0</v>
      </c>
      <c r="G167" s="49">
        <f>+[1]PIGOO!E108</f>
        <v>0</v>
      </c>
      <c r="H167" s="49">
        <f>+[1]PIGOO!F108</f>
        <v>0</v>
      </c>
      <c r="I167" s="49">
        <f>+[1]PIGOO!G108</f>
        <v>0</v>
      </c>
      <c r="J167" s="49">
        <f>+[1]PIGOO!H108</f>
        <v>0</v>
      </c>
      <c r="K167" s="49">
        <f>+[1]PIGOO!I108</f>
        <v>0</v>
      </c>
      <c r="L167" s="49">
        <f>+[1]PIGOO!J108</f>
        <v>0</v>
      </c>
      <c r="M167" s="49">
        <f>+[1]PIGOO!K108</f>
        <v>0</v>
      </c>
      <c r="N167" s="49">
        <f>+[1]PIGOO!L108</f>
        <v>1062.08</v>
      </c>
      <c r="O167" s="49">
        <f>+[1]PIGOO!M108</f>
        <v>0</v>
      </c>
      <c r="P167" s="16">
        <v>12</v>
      </c>
    </row>
    <row r="168" spans="1:16" ht="30.75" thickBot="1" x14ac:dyDescent="0.3">
      <c r="A168" s="247"/>
      <c r="B168" s="250"/>
      <c r="C168" s="254" t="s">
        <v>85</v>
      </c>
      <c r="D168" s="212">
        <f>D167</f>
        <v>431.04</v>
      </c>
      <c r="E168" s="212">
        <f>D168+E167</f>
        <v>431.04</v>
      </c>
      <c r="F168" s="212">
        <f t="shared" ref="F168:O168" si="120">E168+F167</f>
        <v>431.04</v>
      </c>
      <c r="G168" s="212">
        <f t="shared" si="120"/>
        <v>431.04</v>
      </c>
      <c r="H168" s="212">
        <f t="shared" si="120"/>
        <v>431.04</v>
      </c>
      <c r="I168" s="212">
        <f t="shared" si="120"/>
        <v>431.04</v>
      </c>
      <c r="J168" s="212">
        <f t="shared" si="120"/>
        <v>431.04</v>
      </c>
      <c r="K168" s="212">
        <f t="shared" si="120"/>
        <v>431.04</v>
      </c>
      <c r="L168" s="212">
        <f t="shared" si="120"/>
        <v>431.04</v>
      </c>
      <c r="M168" s="212">
        <f t="shared" si="120"/>
        <v>431.04</v>
      </c>
      <c r="N168" s="212">
        <f t="shared" si="120"/>
        <v>1493.12</v>
      </c>
      <c r="O168" s="212">
        <f t="shared" si="120"/>
        <v>1493.12</v>
      </c>
    </row>
    <row r="169" spans="1:16" x14ac:dyDescent="0.25">
      <c r="A169" s="247"/>
      <c r="B169" s="250"/>
      <c r="C169" s="255" t="s">
        <v>86</v>
      </c>
      <c r="D169" s="39">
        <f>+[1]PIGOO!B203</f>
        <v>834</v>
      </c>
      <c r="E169" s="39">
        <f>+[1]PIGOO!C203</f>
        <v>834</v>
      </c>
      <c r="F169" s="39">
        <f>+[1]PIGOO!D203</f>
        <v>837</v>
      </c>
      <c r="G169" s="39">
        <f>+[1]PIGOO!E203</f>
        <v>838</v>
      </c>
      <c r="H169" s="39">
        <f>+[1]PIGOO!F203</f>
        <v>838</v>
      </c>
      <c r="I169" s="39">
        <f>+[1]PIGOO!G203</f>
        <v>838</v>
      </c>
      <c r="J169" s="39">
        <f>+[1]PIGOO!H203</f>
        <v>838</v>
      </c>
      <c r="K169" s="39">
        <f>+[1]PIGOO!I203</f>
        <v>838</v>
      </c>
      <c r="L169" s="39">
        <f>+[1]PIGOO!J203</f>
        <v>838</v>
      </c>
      <c r="M169" s="39">
        <f>+[1]PIGOO!K203</f>
        <v>838</v>
      </c>
      <c r="N169" s="39">
        <f>+[1]PIGOO!L203</f>
        <v>838</v>
      </c>
      <c r="O169" s="39">
        <f>+[1]PIGOO!M203</f>
        <v>841</v>
      </c>
      <c r="P169" s="16">
        <v>13</v>
      </c>
    </row>
    <row r="170" spans="1:16" x14ac:dyDescent="0.25">
      <c r="A170" s="247"/>
      <c r="B170" s="250"/>
      <c r="C170" s="4" t="s">
        <v>87</v>
      </c>
      <c r="D170" s="256">
        <f>+D169/D171</f>
        <v>1</v>
      </c>
      <c r="E170" s="256">
        <f t="shared" ref="E170:O170" si="121">+E169/E171</f>
        <v>1</v>
      </c>
      <c r="F170" s="256">
        <f t="shared" si="121"/>
        <v>1</v>
      </c>
      <c r="G170" s="256">
        <f t="shared" si="121"/>
        <v>1</v>
      </c>
      <c r="H170" s="256">
        <f t="shared" si="121"/>
        <v>1</v>
      </c>
      <c r="I170" s="256">
        <f t="shared" si="121"/>
        <v>1</v>
      </c>
      <c r="J170" s="256">
        <f t="shared" si="121"/>
        <v>1</v>
      </c>
      <c r="K170" s="256">
        <f t="shared" si="121"/>
        <v>1</v>
      </c>
      <c r="L170" s="256">
        <f t="shared" si="121"/>
        <v>1</v>
      </c>
      <c r="M170" s="256">
        <f t="shared" si="121"/>
        <v>1</v>
      </c>
      <c r="N170" s="256">
        <f t="shared" si="121"/>
        <v>1</v>
      </c>
      <c r="O170" s="256">
        <f t="shared" si="121"/>
        <v>1</v>
      </c>
    </row>
    <row r="171" spans="1:16" s="260" customFormat="1" ht="21" x14ac:dyDescent="0.25">
      <c r="A171" s="247"/>
      <c r="B171" s="250"/>
      <c r="C171" s="257" t="s">
        <v>88</v>
      </c>
      <c r="D171" s="258">
        <f>+[1]PIGOO!B111</f>
        <v>834</v>
      </c>
      <c r="E171" s="258">
        <f>+[1]PIGOO!C111</f>
        <v>834</v>
      </c>
      <c r="F171" s="258">
        <f>+[1]PIGOO!D111</f>
        <v>837</v>
      </c>
      <c r="G171" s="258">
        <f>+[1]PIGOO!E111</f>
        <v>838</v>
      </c>
      <c r="H171" s="258">
        <f>+[1]PIGOO!F111</f>
        <v>838</v>
      </c>
      <c r="I171" s="258">
        <f>+[1]PIGOO!G111</f>
        <v>838</v>
      </c>
      <c r="J171" s="258">
        <f>+[1]PIGOO!H111</f>
        <v>838</v>
      </c>
      <c r="K171" s="258">
        <f>+[1]PIGOO!I111</f>
        <v>838</v>
      </c>
      <c r="L171" s="258">
        <f>+[1]PIGOO!J111</f>
        <v>838</v>
      </c>
      <c r="M171" s="258">
        <f>+[1]PIGOO!K111</f>
        <v>838</v>
      </c>
      <c r="N171" s="258">
        <f>+[1]PIGOO!L111</f>
        <v>838</v>
      </c>
      <c r="O171" s="258">
        <f>+[1]PIGOO!M111</f>
        <v>841</v>
      </c>
      <c r="P171" s="259">
        <v>14</v>
      </c>
    </row>
    <row r="172" spans="1:16" x14ac:dyDescent="0.25">
      <c r="A172" s="247"/>
      <c r="B172" s="250"/>
      <c r="C172" s="261" t="s">
        <v>89</v>
      </c>
      <c r="D172" s="15">
        <v>806</v>
      </c>
      <c r="E172" s="15">
        <v>806</v>
      </c>
      <c r="F172" s="15">
        <v>810</v>
      </c>
      <c r="G172" s="15">
        <v>811</v>
      </c>
      <c r="H172" s="31">
        <v>813</v>
      </c>
      <c r="I172" s="31">
        <v>813</v>
      </c>
      <c r="J172" s="31">
        <v>813</v>
      </c>
      <c r="K172" s="31">
        <v>814</v>
      </c>
      <c r="L172" s="31">
        <v>814</v>
      </c>
      <c r="M172" s="31">
        <v>814</v>
      </c>
      <c r="N172" s="31">
        <v>814</v>
      </c>
      <c r="O172" s="31">
        <v>820</v>
      </c>
    </row>
    <row r="173" spans="1:16" x14ac:dyDescent="0.25">
      <c r="A173" s="247"/>
      <c r="B173" s="250"/>
      <c r="C173" s="262" t="s">
        <v>90</v>
      </c>
      <c r="D173" s="195">
        <f>D172/D171</f>
        <v>0.96642685851318944</v>
      </c>
      <c r="E173" s="195">
        <f t="shared" ref="E173:J173" si="122">E172/E171</f>
        <v>0.96642685851318944</v>
      </c>
      <c r="F173" s="195">
        <f t="shared" si="122"/>
        <v>0.967741935483871</v>
      </c>
      <c r="G173" s="195">
        <f t="shared" si="122"/>
        <v>0.96778042959427213</v>
      </c>
      <c r="H173" s="195">
        <f t="shared" si="122"/>
        <v>0.9701670644391408</v>
      </c>
      <c r="I173" s="195">
        <f t="shared" si="122"/>
        <v>0.9701670644391408</v>
      </c>
      <c r="J173" s="195">
        <f t="shared" si="122"/>
        <v>0.9701670644391408</v>
      </c>
      <c r="K173" s="195">
        <f>K172/K171</f>
        <v>0.97136038186157514</v>
      </c>
      <c r="L173" s="195">
        <f t="shared" ref="L173:O173" si="123">L172/L171</f>
        <v>0.97136038186157514</v>
      </c>
      <c r="M173" s="195">
        <f t="shared" si="123"/>
        <v>0.97136038186157514</v>
      </c>
      <c r="N173" s="195">
        <f t="shared" si="123"/>
        <v>0.97136038186157514</v>
      </c>
      <c r="O173" s="195">
        <f t="shared" si="123"/>
        <v>0.97502972651605235</v>
      </c>
    </row>
    <row r="174" spans="1:16" x14ac:dyDescent="0.25">
      <c r="A174" s="247"/>
      <c r="B174" s="250"/>
      <c r="C174" s="261" t="s">
        <v>91</v>
      </c>
      <c r="D174" s="15">
        <v>28</v>
      </c>
      <c r="E174" s="31">
        <v>28</v>
      </c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6" x14ac:dyDescent="0.25">
      <c r="A175" s="247"/>
      <c r="B175" s="250"/>
      <c r="C175" s="262" t="s">
        <v>92</v>
      </c>
      <c r="D175" s="195">
        <f>D174/D171</f>
        <v>3.3573141486810551E-2</v>
      </c>
      <c r="E175" s="195">
        <f t="shared" ref="E175:J175" si="124">E174/E171</f>
        <v>3.3573141486810551E-2</v>
      </c>
      <c r="F175" s="195">
        <f t="shared" si="124"/>
        <v>0</v>
      </c>
      <c r="G175" s="195">
        <f t="shared" si="124"/>
        <v>0</v>
      </c>
      <c r="H175" s="195">
        <f t="shared" si="124"/>
        <v>0</v>
      </c>
      <c r="I175" s="195">
        <f t="shared" si="124"/>
        <v>0</v>
      </c>
      <c r="J175" s="195">
        <f t="shared" si="124"/>
        <v>0</v>
      </c>
      <c r="K175" s="195">
        <f>K174/K171</f>
        <v>0</v>
      </c>
      <c r="L175" s="195">
        <f t="shared" ref="L175:O175" si="125">L174/L171</f>
        <v>0</v>
      </c>
      <c r="M175" s="195">
        <f t="shared" si="125"/>
        <v>0</v>
      </c>
      <c r="N175" s="195">
        <f t="shared" si="125"/>
        <v>0</v>
      </c>
      <c r="O175" s="195">
        <f t="shared" si="125"/>
        <v>0</v>
      </c>
    </row>
    <row r="176" spans="1:16" ht="30" x14ac:dyDescent="0.25">
      <c r="A176" s="247"/>
      <c r="B176" s="250"/>
      <c r="C176" s="263" t="s">
        <v>93</v>
      </c>
      <c r="D176" s="15">
        <v>28</v>
      </c>
      <c r="E176" s="31">
        <v>28</v>
      </c>
      <c r="F176" s="31">
        <v>27</v>
      </c>
      <c r="G176" s="31">
        <v>27</v>
      </c>
      <c r="H176" s="31">
        <v>25</v>
      </c>
      <c r="I176" s="31">
        <v>25</v>
      </c>
      <c r="J176" s="31">
        <v>25</v>
      </c>
      <c r="K176" s="31">
        <v>24</v>
      </c>
      <c r="L176" s="31">
        <v>24</v>
      </c>
      <c r="M176" s="31">
        <v>24</v>
      </c>
      <c r="N176" s="31">
        <v>24</v>
      </c>
      <c r="O176" s="31">
        <v>21</v>
      </c>
    </row>
    <row r="177" spans="1:16" ht="30" x14ac:dyDescent="0.25">
      <c r="A177" s="247"/>
      <c r="B177" s="250"/>
      <c r="C177" s="264" t="s">
        <v>94</v>
      </c>
      <c r="D177" s="195">
        <f>D176/D171</f>
        <v>3.3573141486810551E-2</v>
      </c>
      <c r="E177" s="195">
        <f t="shared" ref="E177:J177" si="126">E176/E171</f>
        <v>3.3573141486810551E-2</v>
      </c>
      <c r="F177" s="195">
        <f t="shared" si="126"/>
        <v>3.2258064516129031E-2</v>
      </c>
      <c r="G177" s="195">
        <f t="shared" si="126"/>
        <v>3.2219570405727926E-2</v>
      </c>
      <c r="H177" s="195">
        <f t="shared" si="126"/>
        <v>2.9832935560859187E-2</v>
      </c>
      <c r="I177" s="195">
        <f t="shared" si="126"/>
        <v>2.9832935560859187E-2</v>
      </c>
      <c r="J177" s="195">
        <f t="shared" si="126"/>
        <v>2.9832935560859187E-2</v>
      </c>
      <c r="K177" s="195">
        <f>K176/K171</f>
        <v>2.8639618138424822E-2</v>
      </c>
      <c r="L177" s="195">
        <f t="shared" ref="L177:O177" si="127">L176/L171</f>
        <v>2.8639618138424822E-2</v>
      </c>
      <c r="M177" s="195">
        <f t="shared" si="127"/>
        <v>2.8639618138424822E-2</v>
      </c>
      <c r="N177" s="195">
        <f t="shared" si="127"/>
        <v>2.8639618138424822E-2</v>
      </c>
      <c r="O177" s="195">
        <f t="shared" si="127"/>
        <v>2.4970273483947682E-2</v>
      </c>
    </row>
    <row r="178" spans="1:16" ht="30" x14ac:dyDescent="0.25">
      <c r="A178" s="247"/>
      <c r="B178" s="250"/>
      <c r="C178" s="263" t="s">
        <v>95</v>
      </c>
      <c r="D178" s="15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</row>
    <row r="179" spans="1:16" ht="30.75" thickBot="1" x14ac:dyDescent="0.3">
      <c r="A179" s="247"/>
      <c r="B179" s="250"/>
      <c r="C179" s="265" t="s">
        <v>96</v>
      </c>
      <c r="D179" s="266">
        <f t="shared" ref="D179:O179" si="128">D178/D171</f>
        <v>0</v>
      </c>
      <c r="E179" s="266">
        <f t="shared" si="128"/>
        <v>0</v>
      </c>
      <c r="F179" s="266">
        <f t="shared" si="128"/>
        <v>0</v>
      </c>
      <c r="G179" s="266">
        <f t="shared" si="128"/>
        <v>0</v>
      </c>
      <c r="H179" s="266">
        <f t="shared" si="128"/>
        <v>0</v>
      </c>
      <c r="I179" s="266">
        <f t="shared" si="128"/>
        <v>0</v>
      </c>
      <c r="J179" s="266">
        <f t="shared" si="128"/>
        <v>0</v>
      </c>
      <c r="K179" s="266">
        <f t="shared" si="128"/>
        <v>0</v>
      </c>
      <c r="L179" s="266">
        <f t="shared" si="128"/>
        <v>0</v>
      </c>
      <c r="M179" s="266">
        <f t="shared" si="128"/>
        <v>0</v>
      </c>
      <c r="N179" s="266">
        <f t="shared" si="128"/>
        <v>0</v>
      </c>
      <c r="O179" s="266">
        <f t="shared" si="128"/>
        <v>0</v>
      </c>
    </row>
    <row r="180" spans="1:16" x14ac:dyDescent="0.25">
      <c r="A180" s="247"/>
      <c r="B180" s="250"/>
      <c r="C180" s="267" t="s">
        <v>97</v>
      </c>
      <c r="D180" s="268">
        <f>+[1]PIGOO!B158</f>
        <v>513</v>
      </c>
      <c r="E180" s="268">
        <f>+[1]PIGOO!C158</f>
        <v>513</v>
      </c>
      <c r="F180" s="268">
        <f>+[1]PIGOO!D158</f>
        <v>467</v>
      </c>
      <c r="G180" s="268">
        <f>+[1]PIGOO!E158</f>
        <v>461</v>
      </c>
      <c r="H180" s="268">
        <f>+[1]PIGOO!F158</f>
        <v>464</v>
      </c>
      <c r="I180" s="268">
        <f>+[1]PIGOO!G158</f>
        <v>462</v>
      </c>
      <c r="J180" s="268">
        <f>+[1]PIGOO!H158</f>
        <v>451</v>
      </c>
      <c r="K180" s="268">
        <f>+[1]PIGOO!I158</f>
        <v>451</v>
      </c>
      <c r="L180" s="268">
        <f>+[1]PIGOO!J158</f>
        <v>437</v>
      </c>
      <c r="M180" s="268">
        <f>+[1]PIGOO!K158</f>
        <v>466</v>
      </c>
      <c r="N180" s="268">
        <f>+[1]PIGOO!L158</f>
        <v>441</v>
      </c>
      <c r="O180" s="268">
        <f>+[1]PIGOO!M158</f>
        <v>532</v>
      </c>
      <c r="P180" s="16">
        <v>15</v>
      </c>
    </row>
    <row r="181" spans="1:16" x14ac:dyDescent="0.25">
      <c r="A181" s="247"/>
      <c r="B181" s="250"/>
      <c r="C181" s="269" t="s">
        <v>98</v>
      </c>
      <c r="D181" s="270">
        <v>547</v>
      </c>
      <c r="E181" s="271">
        <v>522</v>
      </c>
      <c r="F181" s="271">
        <v>464</v>
      </c>
      <c r="G181" s="271">
        <v>455</v>
      </c>
      <c r="H181" s="271">
        <v>478</v>
      </c>
      <c r="I181" s="271">
        <v>470</v>
      </c>
      <c r="J181" s="271">
        <v>454</v>
      </c>
      <c r="K181" s="271">
        <v>452</v>
      </c>
      <c r="L181" s="271">
        <v>441</v>
      </c>
      <c r="M181" s="271">
        <v>495</v>
      </c>
      <c r="N181" s="271">
        <v>509</v>
      </c>
      <c r="O181" s="271">
        <v>465</v>
      </c>
    </row>
    <row r="182" spans="1:16" ht="15.75" thickBot="1" x14ac:dyDescent="0.3">
      <c r="A182" s="247"/>
      <c r="B182" s="250"/>
      <c r="C182" s="197" t="s">
        <v>99</v>
      </c>
      <c r="D182" s="266">
        <f>+D180/D171</f>
        <v>0.6151079136690647</v>
      </c>
      <c r="E182" s="266">
        <f t="shared" ref="E182:O182" si="129">+E180/E171</f>
        <v>0.6151079136690647</v>
      </c>
      <c r="F182" s="266">
        <f t="shared" si="129"/>
        <v>0.55794504181600957</v>
      </c>
      <c r="G182" s="266">
        <f t="shared" si="129"/>
        <v>0.55011933174224348</v>
      </c>
      <c r="H182" s="266">
        <f t="shared" si="129"/>
        <v>0.55369928400954649</v>
      </c>
      <c r="I182" s="266">
        <f t="shared" si="129"/>
        <v>0.55131264916467781</v>
      </c>
      <c r="J182" s="266">
        <f t="shared" si="129"/>
        <v>0.53818615751789978</v>
      </c>
      <c r="K182" s="266">
        <f t="shared" si="129"/>
        <v>0.53818615751789978</v>
      </c>
      <c r="L182" s="266">
        <f t="shared" si="129"/>
        <v>0.52147971360381862</v>
      </c>
      <c r="M182" s="266">
        <f t="shared" si="129"/>
        <v>0.55608591885441527</v>
      </c>
      <c r="N182" s="266">
        <f t="shared" si="129"/>
        <v>0.52625298329355608</v>
      </c>
      <c r="O182" s="266">
        <f t="shared" si="129"/>
        <v>0.63258026159334124</v>
      </c>
    </row>
    <row r="183" spans="1:16" x14ac:dyDescent="0.25">
      <c r="A183" s="247"/>
      <c r="B183" s="250"/>
      <c r="C183" s="272" t="s">
        <v>100</v>
      </c>
      <c r="D183" s="273">
        <f>+[1]PIGOO!B159</f>
        <v>126</v>
      </c>
      <c r="E183" s="273">
        <f>+[1]PIGOO!C159</f>
        <v>126</v>
      </c>
      <c r="F183" s="273">
        <f>+[1]PIGOO!D159</f>
        <v>126</v>
      </c>
      <c r="G183" s="273">
        <f>+[1]PIGOO!E159</f>
        <v>126</v>
      </c>
      <c r="H183" s="273">
        <f>+[1]PIGOO!F159</f>
        <v>126</v>
      </c>
      <c r="I183" s="273">
        <f>+[1]PIGOO!G159</f>
        <v>126</v>
      </c>
      <c r="J183" s="273">
        <f>+[1]PIGOO!H159</f>
        <v>126</v>
      </c>
      <c r="K183" s="273">
        <f>+[1]PIGOO!I159</f>
        <v>126</v>
      </c>
      <c r="L183" s="273">
        <f>+[1]PIGOO!J159</f>
        <v>126</v>
      </c>
      <c r="M183" s="273">
        <f>+[1]PIGOO!K159</f>
        <v>126</v>
      </c>
      <c r="N183" s="273">
        <f>+[1]PIGOO!L159</f>
        <v>127</v>
      </c>
      <c r="O183" s="273">
        <f>+[1]PIGOO!M159</f>
        <v>128</v>
      </c>
      <c r="P183" s="16">
        <v>16</v>
      </c>
    </row>
    <row r="184" spans="1:16" ht="15.75" thickBot="1" x14ac:dyDescent="0.3">
      <c r="A184" s="247"/>
      <c r="B184" s="274"/>
      <c r="C184" s="275" t="s">
        <v>101</v>
      </c>
      <c r="D184" s="266">
        <v>57.898499999999999</v>
      </c>
      <c r="E184" s="276">
        <v>68.33</v>
      </c>
      <c r="F184" s="276">
        <v>61.009</v>
      </c>
      <c r="G184" s="276">
        <v>67.5</v>
      </c>
      <c r="H184" s="276">
        <v>73.2</v>
      </c>
      <c r="I184" s="276">
        <v>80.77</v>
      </c>
      <c r="J184" s="276">
        <v>79.44</v>
      </c>
      <c r="K184" s="276">
        <v>103.045</v>
      </c>
      <c r="L184" s="276">
        <v>76.493899999999996</v>
      </c>
      <c r="M184" s="276">
        <v>71.355000000000004</v>
      </c>
      <c r="N184" s="276">
        <v>88.458799999999997</v>
      </c>
      <c r="O184" s="276"/>
    </row>
    <row r="185" spans="1:16" ht="30" x14ac:dyDescent="0.25">
      <c r="A185" s="247"/>
      <c r="B185" s="277"/>
      <c r="C185" s="278" t="s">
        <v>102</v>
      </c>
      <c r="D185" s="279">
        <v>0</v>
      </c>
      <c r="E185" s="280">
        <v>0</v>
      </c>
      <c r="F185" s="280">
        <v>0</v>
      </c>
      <c r="G185" s="280">
        <v>0</v>
      </c>
      <c r="H185" s="280">
        <v>0</v>
      </c>
      <c r="I185" s="280">
        <v>0</v>
      </c>
      <c r="J185" s="280">
        <v>0</v>
      </c>
      <c r="K185" s="280">
        <v>0</v>
      </c>
      <c r="L185" s="280">
        <v>0</v>
      </c>
      <c r="M185" s="280">
        <v>0</v>
      </c>
      <c r="N185" s="280">
        <v>0</v>
      </c>
      <c r="O185" s="280">
        <v>0</v>
      </c>
      <c r="P185" s="281"/>
    </row>
    <row r="186" spans="1:16" ht="30" x14ac:dyDescent="0.25">
      <c r="A186" s="247"/>
      <c r="B186" s="277"/>
      <c r="C186" s="282" t="s">
        <v>103</v>
      </c>
      <c r="D186" s="283">
        <f>D185</f>
        <v>0</v>
      </c>
      <c r="E186" s="284">
        <f>D186+E185</f>
        <v>0</v>
      </c>
      <c r="F186" s="284">
        <f t="shared" ref="F186:O186" si="130">E186+F185</f>
        <v>0</v>
      </c>
      <c r="G186" s="284">
        <f t="shared" si="130"/>
        <v>0</v>
      </c>
      <c r="H186" s="284">
        <f t="shared" si="130"/>
        <v>0</v>
      </c>
      <c r="I186" s="284">
        <f t="shared" si="130"/>
        <v>0</v>
      </c>
      <c r="J186" s="284">
        <f t="shared" si="130"/>
        <v>0</v>
      </c>
      <c r="K186" s="284">
        <f>J186+K185</f>
        <v>0</v>
      </c>
      <c r="L186" s="284">
        <f t="shared" si="130"/>
        <v>0</v>
      </c>
      <c r="M186" s="284">
        <f t="shared" si="130"/>
        <v>0</v>
      </c>
      <c r="N186" s="284">
        <f t="shared" si="130"/>
        <v>0</v>
      </c>
      <c r="O186" s="284">
        <f t="shared" si="130"/>
        <v>0</v>
      </c>
      <c r="P186" s="281"/>
    </row>
    <row r="187" spans="1:16" ht="15.75" thickBot="1" x14ac:dyDescent="0.3">
      <c r="A187" s="247"/>
      <c r="B187" s="277"/>
      <c r="C187" s="285" t="s">
        <v>104</v>
      </c>
      <c r="D187" s="286">
        <v>4294.8</v>
      </c>
      <c r="E187" s="287">
        <v>37989</v>
      </c>
      <c r="F187" s="287">
        <v>29170</v>
      </c>
      <c r="G187" s="287">
        <v>5189</v>
      </c>
      <c r="H187" s="287">
        <v>7434</v>
      </c>
      <c r="I187" s="287">
        <v>6064</v>
      </c>
      <c r="J187" s="287">
        <v>11260</v>
      </c>
      <c r="K187" s="287">
        <v>7727</v>
      </c>
      <c r="L187" s="287">
        <v>12918.32</v>
      </c>
      <c r="M187" s="287">
        <v>4001.63</v>
      </c>
      <c r="N187" s="287">
        <v>13743.62</v>
      </c>
      <c r="O187" s="287">
        <v>4727.2700000000004</v>
      </c>
    </row>
    <row r="188" spans="1:16" ht="30" x14ac:dyDescent="0.25">
      <c r="A188" s="247"/>
      <c r="B188" s="277"/>
      <c r="C188" s="288" t="s">
        <v>105</v>
      </c>
      <c r="D188" s="289">
        <v>1</v>
      </c>
      <c r="E188" s="290">
        <v>0</v>
      </c>
      <c r="F188" s="290">
        <v>0</v>
      </c>
      <c r="G188" s="290">
        <v>1</v>
      </c>
      <c r="H188" s="290">
        <v>2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86">
        <v>0</v>
      </c>
      <c r="O188" s="86">
        <v>0</v>
      </c>
    </row>
    <row r="189" spans="1:16" ht="30.75" thickBot="1" x14ac:dyDescent="0.3">
      <c r="A189" s="247"/>
      <c r="B189" s="277"/>
      <c r="C189" s="291" t="s">
        <v>106</v>
      </c>
      <c r="D189" s="229">
        <f>+D188</f>
        <v>1</v>
      </c>
      <c r="E189" s="230">
        <f>+D189+E188</f>
        <v>1</v>
      </c>
      <c r="F189" s="230">
        <f t="shared" ref="F189:O189" si="131">+E189+F188</f>
        <v>1</v>
      </c>
      <c r="G189" s="230">
        <f t="shared" si="131"/>
        <v>2</v>
      </c>
      <c r="H189" s="230">
        <f t="shared" si="131"/>
        <v>4</v>
      </c>
      <c r="I189" s="230">
        <f t="shared" si="131"/>
        <v>4</v>
      </c>
      <c r="J189" s="230">
        <f t="shared" si="131"/>
        <v>4</v>
      </c>
      <c r="K189" s="230">
        <f t="shared" si="131"/>
        <v>4</v>
      </c>
      <c r="L189" s="230">
        <f t="shared" si="131"/>
        <v>4</v>
      </c>
      <c r="M189" s="230">
        <f t="shared" si="131"/>
        <v>4</v>
      </c>
      <c r="N189" s="230">
        <f t="shared" si="131"/>
        <v>4</v>
      </c>
      <c r="O189" s="230">
        <f t="shared" si="131"/>
        <v>4</v>
      </c>
    </row>
    <row r="190" spans="1:16" ht="15.75" thickBot="1" x14ac:dyDescent="0.3">
      <c r="A190" s="292"/>
      <c r="B190" s="293"/>
      <c r="C190" s="294" t="s">
        <v>107</v>
      </c>
      <c r="D190" s="295">
        <f>+[1]PIGOO!B156</f>
        <v>1</v>
      </c>
      <c r="E190" s="295">
        <f>+[1]PIGOO!C156</f>
        <v>1</v>
      </c>
      <c r="F190" s="295">
        <f>+[1]PIGOO!D156</f>
        <v>1</v>
      </c>
      <c r="G190" s="295">
        <f>+[1]PIGOO!E156</f>
        <v>1</v>
      </c>
      <c r="H190" s="295">
        <f>+[1]PIGOO!F156</f>
        <v>1</v>
      </c>
      <c r="I190" s="295">
        <f>+[1]PIGOO!G156</f>
        <v>1</v>
      </c>
      <c r="J190" s="295">
        <f>+[1]PIGOO!H156</f>
        <v>1</v>
      </c>
      <c r="K190" s="295">
        <f>+[1]PIGOO!I156</f>
        <v>1</v>
      </c>
      <c r="L190" s="295">
        <f>+[1]PIGOO!J156</f>
        <v>1</v>
      </c>
      <c r="M190" s="295">
        <f>+[1]PIGOO!K156</f>
        <v>1</v>
      </c>
      <c r="N190" s="295">
        <f>+[1]PIGOO!L156</f>
        <v>1</v>
      </c>
      <c r="O190" s="295">
        <f>+[1]PIGOO!M156</f>
        <v>1</v>
      </c>
    </row>
    <row r="191" spans="1:16" x14ac:dyDescent="0.25">
      <c r="A191" s="296" t="s">
        <v>108</v>
      </c>
      <c r="B191" s="63" t="s">
        <v>109</v>
      </c>
      <c r="C191" s="297" t="s">
        <v>110</v>
      </c>
      <c r="D191" s="298">
        <f>+[1]PIGOO!B188+[1]PIGOO!B190+[1]PIGOO!B192</f>
        <v>0</v>
      </c>
      <c r="E191" s="298">
        <f>+[1]PIGOO!C188+[1]PIGOO!C190+[1]PIGOO!C192</f>
        <v>0</v>
      </c>
      <c r="F191" s="298">
        <f>+[1]PIGOO!D188+[1]PIGOO!D190+[1]PIGOO!D192</f>
        <v>0</v>
      </c>
      <c r="G191" s="298">
        <f>+[1]PIGOO!E188+[1]PIGOO!E190+[1]PIGOO!E192</f>
        <v>0</v>
      </c>
      <c r="H191" s="298">
        <f>+[1]PIGOO!F188+[1]PIGOO!F190+[1]PIGOO!F192</f>
        <v>0</v>
      </c>
      <c r="I191" s="298">
        <f>+[1]PIGOO!G188+[1]PIGOO!G190+[1]PIGOO!G192</f>
        <v>0</v>
      </c>
      <c r="J191" s="298">
        <f>+[1]PIGOO!H188+[1]PIGOO!H190+[1]PIGOO!H192</f>
        <v>0</v>
      </c>
      <c r="K191" s="298">
        <f>+[1]PIGOO!I188+[1]PIGOO!I190+[1]PIGOO!I192</f>
        <v>0</v>
      </c>
      <c r="L191" s="298">
        <f>+[1]PIGOO!J188+[1]PIGOO!J190+[1]PIGOO!J192</f>
        <v>0</v>
      </c>
      <c r="M191" s="298">
        <f>+[1]PIGOO!K188+[1]PIGOO!K190+[1]PIGOO!K192</f>
        <v>0</v>
      </c>
      <c r="N191" s="298">
        <f>+[1]PIGOO!L188+[1]PIGOO!L190+[1]PIGOO!L192</f>
        <v>0</v>
      </c>
      <c r="O191" s="298">
        <f>+[1]PIGOO!M188+[1]PIGOO!M190+[1]PIGOO!M192</f>
        <v>0</v>
      </c>
      <c r="P191" s="16">
        <v>17</v>
      </c>
    </row>
    <row r="192" spans="1:16" x14ac:dyDescent="0.25">
      <c r="A192" s="296"/>
      <c r="B192" s="66"/>
      <c r="C192" s="299" t="s">
        <v>111</v>
      </c>
      <c r="D192" s="300">
        <v>0</v>
      </c>
      <c r="E192" s="300">
        <v>0</v>
      </c>
      <c r="F192" s="300">
        <v>0</v>
      </c>
      <c r="G192" s="300">
        <v>0</v>
      </c>
      <c r="H192" s="300">
        <v>0</v>
      </c>
      <c r="I192" s="300">
        <v>0</v>
      </c>
      <c r="J192" s="300">
        <v>0</v>
      </c>
      <c r="K192" s="300">
        <v>0</v>
      </c>
      <c r="L192" s="300">
        <v>0</v>
      </c>
      <c r="M192" s="300">
        <v>0</v>
      </c>
      <c r="N192" s="300">
        <v>0</v>
      </c>
      <c r="O192" s="15">
        <v>0</v>
      </c>
    </row>
    <row r="193" spans="1:16" ht="18.75" x14ac:dyDescent="0.25">
      <c r="A193" s="296"/>
      <c r="B193" s="66"/>
      <c r="C193" s="301" t="s">
        <v>112</v>
      </c>
      <c r="D193" s="302">
        <f>D192-D191</f>
        <v>0</v>
      </c>
      <c r="E193" s="302">
        <f t="shared" ref="E193:J193" si="132">E192-E191</f>
        <v>0</v>
      </c>
      <c r="F193" s="302">
        <f t="shared" si="132"/>
        <v>0</v>
      </c>
      <c r="G193" s="302">
        <f t="shared" si="132"/>
        <v>0</v>
      </c>
      <c r="H193" s="302">
        <f t="shared" si="132"/>
        <v>0</v>
      </c>
      <c r="I193" s="302">
        <f t="shared" si="132"/>
        <v>0</v>
      </c>
      <c r="J193" s="302">
        <f t="shared" si="132"/>
        <v>0</v>
      </c>
      <c r="K193" s="302">
        <f>K192-K191</f>
        <v>0</v>
      </c>
      <c r="L193" s="302">
        <f t="shared" ref="L193:O193" si="133">L192-L191</f>
        <v>0</v>
      </c>
      <c r="M193" s="302">
        <f t="shared" si="133"/>
        <v>0</v>
      </c>
      <c r="N193" s="302">
        <f t="shared" si="133"/>
        <v>0</v>
      </c>
      <c r="O193" s="108">
        <f t="shared" si="133"/>
        <v>0</v>
      </c>
    </row>
    <row r="194" spans="1:16" ht="19.5" thickBot="1" x14ac:dyDescent="0.3">
      <c r="A194" s="296"/>
      <c r="B194" s="106"/>
      <c r="C194" s="303" t="s">
        <v>113</v>
      </c>
      <c r="D194" s="304" t="e">
        <f>D193/D192</f>
        <v>#DIV/0!</v>
      </c>
      <c r="E194" s="304" t="e">
        <f t="shared" ref="E194:O194" si="134">E193/E192</f>
        <v>#DIV/0!</v>
      </c>
      <c r="F194" s="304" t="e">
        <f t="shared" si="134"/>
        <v>#DIV/0!</v>
      </c>
      <c r="G194" s="304" t="e">
        <f t="shared" si="134"/>
        <v>#DIV/0!</v>
      </c>
      <c r="H194" s="304" t="e">
        <f t="shared" si="134"/>
        <v>#DIV/0!</v>
      </c>
      <c r="I194" s="304" t="e">
        <f t="shared" si="134"/>
        <v>#DIV/0!</v>
      </c>
      <c r="J194" s="304" t="e">
        <f t="shared" si="134"/>
        <v>#DIV/0!</v>
      </c>
      <c r="K194" s="304" t="e">
        <f>K193/K192</f>
        <v>#DIV/0!</v>
      </c>
      <c r="L194" s="304" t="e">
        <f t="shared" si="134"/>
        <v>#DIV/0!</v>
      </c>
      <c r="M194" s="304" t="e">
        <f t="shared" si="134"/>
        <v>#DIV/0!</v>
      </c>
      <c r="N194" s="304" t="e">
        <f t="shared" si="134"/>
        <v>#DIV/0!</v>
      </c>
      <c r="O194" s="305" t="e">
        <f t="shared" si="134"/>
        <v>#DIV/0!</v>
      </c>
    </row>
    <row r="195" spans="1:16" s="309" customFormat="1" x14ac:dyDescent="0.25">
      <c r="A195" s="296"/>
      <c r="B195" s="63" t="s">
        <v>114</v>
      </c>
      <c r="C195" s="306" t="s">
        <v>115</v>
      </c>
      <c r="D195" s="307">
        <f>+[1]PIGOO!B187+[1]PIGOO!B189+[1]PIGOO!B191</f>
        <v>4</v>
      </c>
      <c r="E195" s="307">
        <f>+[1]PIGOO!C187+[1]PIGOO!C189+[1]PIGOO!C191</f>
        <v>4</v>
      </c>
      <c r="F195" s="307">
        <f>+[1]PIGOO!D187+[1]PIGOO!D189+[1]PIGOO!D191</f>
        <v>4</v>
      </c>
      <c r="G195" s="307">
        <f>+[1]PIGOO!E187+[1]PIGOO!E189+[1]PIGOO!E191</f>
        <v>4</v>
      </c>
      <c r="H195" s="307">
        <f>+[1]PIGOO!F187+[1]PIGOO!F189+[1]PIGOO!F191</f>
        <v>4</v>
      </c>
      <c r="I195" s="307">
        <f>+[1]PIGOO!G187+[1]PIGOO!G189+[1]PIGOO!G191</f>
        <v>3</v>
      </c>
      <c r="J195" s="307">
        <f>+[1]PIGOO!H187+[1]PIGOO!H189+[1]PIGOO!H191</f>
        <v>3</v>
      </c>
      <c r="K195" s="307">
        <f>+[1]PIGOO!I187+[1]PIGOO!I189+[1]PIGOO!I191</f>
        <v>3</v>
      </c>
      <c r="L195" s="307">
        <f>+[1]PIGOO!J187+[1]PIGOO!J189+[1]PIGOO!J191</f>
        <v>3</v>
      </c>
      <c r="M195" s="307">
        <f>+[1]PIGOO!K187+[1]PIGOO!K189+[1]PIGOO!K191</f>
        <v>3</v>
      </c>
      <c r="N195" s="307">
        <f>+[1]PIGOO!L187+[1]PIGOO!L189+[1]PIGOO!L191</f>
        <v>3</v>
      </c>
      <c r="O195" s="307">
        <f>+[1]PIGOO!M187+[1]PIGOO!M189+[1]PIGOO!M191</f>
        <v>4</v>
      </c>
      <c r="P195" s="308">
        <v>18</v>
      </c>
    </row>
    <row r="196" spans="1:16" x14ac:dyDescent="0.25">
      <c r="A196" s="296"/>
      <c r="B196" s="66"/>
      <c r="C196" s="299" t="s">
        <v>111</v>
      </c>
      <c r="D196" s="15">
        <v>4</v>
      </c>
      <c r="E196" s="15">
        <v>4</v>
      </c>
      <c r="F196" s="15">
        <v>4</v>
      </c>
      <c r="G196" s="15">
        <v>4</v>
      </c>
      <c r="H196" s="15">
        <v>4</v>
      </c>
      <c r="I196" s="15">
        <v>4</v>
      </c>
      <c r="J196" s="15">
        <v>4</v>
      </c>
      <c r="K196" s="15">
        <v>4</v>
      </c>
      <c r="L196" s="15">
        <v>4</v>
      </c>
      <c r="M196" s="15">
        <v>4</v>
      </c>
      <c r="N196" s="15">
        <v>4</v>
      </c>
      <c r="O196" s="15">
        <v>4</v>
      </c>
    </row>
    <row r="197" spans="1:16" ht="18.75" x14ac:dyDescent="0.25">
      <c r="A197" s="296"/>
      <c r="B197" s="66"/>
      <c r="C197" s="301" t="s">
        <v>112</v>
      </c>
      <c r="D197" s="108">
        <f>D196-D195</f>
        <v>0</v>
      </c>
      <c r="E197" s="108">
        <f t="shared" ref="E197:O197" si="135">E196-E195</f>
        <v>0</v>
      </c>
      <c r="F197" s="108">
        <f t="shared" si="135"/>
        <v>0</v>
      </c>
      <c r="G197" s="108">
        <f t="shared" si="135"/>
        <v>0</v>
      </c>
      <c r="H197" s="108">
        <f t="shared" si="135"/>
        <v>0</v>
      </c>
      <c r="I197" s="108">
        <f t="shared" si="135"/>
        <v>1</v>
      </c>
      <c r="J197" s="108">
        <v>0</v>
      </c>
      <c r="K197" s="108">
        <f t="shared" si="135"/>
        <v>1</v>
      </c>
      <c r="L197" s="108">
        <f t="shared" si="135"/>
        <v>1</v>
      </c>
      <c r="M197" s="108">
        <f t="shared" si="135"/>
        <v>1</v>
      </c>
      <c r="N197" s="108">
        <f t="shared" si="135"/>
        <v>1</v>
      </c>
      <c r="O197" s="108">
        <f t="shared" si="135"/>
        <v>0</v>
      </c>
    </row>
    <row r="198" spans="1:16" ht="19.5" thickBot="1" x14ac:dyDescent="0.3">
      <c r="A198" s="296"/>
      <c r="B198" s="106"/>
      <c r="C198" s="303" t="s">
        <v>113</v>
      </c>
      <c r="D198" s="310">
        <f>D197/D196</f>
        <v>0</v>
      </c>
      <c r="E198" s="310">
        <f t="shared" ref="E198:O198" si="136">E197/E196</f>
        <v>0</v>
      </c>
      <c r="F198" s="310">
        <f t="shared" si="136"/>
        <v>0</v>
      </c>
      <c r="G198" s="310">
        <f t="shared" si="136"/>
        <v>0</v>
      </c>
      <c r="H198" s="310">
        <f t="shared" si="136"/>
        <v>0</v>
      </c>
      <c r="I198" s="310">
        <f t="shared" si="136"/>
        <v>0.25</v>
      </c>
      <c r="J198" s="310">
        <f t="shared" si="136"/>
        <v>0</v>
      </c>
      <c r="K198" s="310">
        <f>K197/K196</f>
        <v>0.25</v>
      </c>
      <c r="L198" s="310">
        <f t="shared" si="136"/>
        <v>0.25</v>
      </c>
      <c r="M198" s="310">
        <f t="shared" si="136"/>
        <v>0.25</v>
      </c>
      <c r="N198" s="310">
        <f t="shared" si="136"/>
        <v>0.25</v>
      </c>
      <c r="O198" s="305">
        <f t="shared" si="136"/>
        <v>0</v>
      </c>
    </row>
    <row r="199" spans="1:16" s="309" customFormat="1" x14ac:dyDescent="0.25">
      <c r="A199" s="296"/>
      <c r="B199" s="63" t="s">
        <v>116</v>
      </c>
      <c r="C199" s="306" t="s">
        <v>115</v>
      </c>
      <c r="D199" s="311">
        <f>+[1]PIGOO!B194</f>
        <v>0</v>
      </c>
      <c r="E199" s="311">
        <f>+[1]PIGOO!C194</f>
        <v>0</v>
      </c>
      <c r="F199" s="311">
        <f>+[1]PIGOO!D194</f>
        <v>0</v>
      </c>
      <c r="G199" s="311">
        <f>+[1]PIGOO!E194</f>
        <v>0</v>
      </c>
      <c r="H199" s="311">
        <f>+[1]PIGOO!F194</f>
        <v>0</v>
      </c>
      <c r="I199" s="311">
        <f>+[1]PIGOO!G194</f>
        <v>0</v>
      </c>
      <c r="J199" s="311">
        <f>+[1]PIGOO!H194</f>
        <v>0</v>
      </c>
      <c r="K199" s="311">
        <f>+[1]PIGOO!I194</f>
        <v>0</v>
      </c>
      <c r="L199" s="311">
        <f>+[1]PIGOO!J194</f>
        <v>0</v>
      </c>
      <c r="M199" s="311">
        <f>+[1]PIGOO!K194</f>
        <v>0</v>
      </c>
      <c r="N199" s="311">
        <f>+[1]PIGOO!L194</f>
        <v>0</v>
      </c>
      <c r="O199" s="311">
        <f>+[1]PIGOO!M194</f>
        <v>0</v>
      </c>
      <c r="P199" s="308">
        <v>19</v>
      </c>
    </row>
    <row r="200" spans="1:16" x14ac:dyDescent="0.25">
      <c r="A200" s="296"/>
      <c r="B200" s="66"/>
      <c r="C200" s="299" t="s">
        <v>111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55">
        <v>0</v>
      </c>
      <c r="L200" s="15">
        <v>0</v>
      </c>
      <c r="M200" s="15">
        <v>0</v>
      </c>
      <c r="N200" s="15">
        <v>0</v>
      </c>
      <c r="O200" s="15">
        <v>0</v>
      </c>
    </row>
    <row r="201" spans="1:16" ht="18.75" x14ac:dyDescent="0.25">
      <c r="A201" s="296"/>
      <c r="B201" s="66"/>
      <c r="C201" s="301" t="s">
        <v>112</v>
      </c>
      <c r="D201" s="108">
        <f>D200-D199</f>
        <v>0</v>
      </c>
      <c r="E201" s="108">
        <f t="shared" ref="E201:J201" si="137">E200-E199</f>
        <v>0</v>
      </c>
      <c r="F201" s="108">
        <f t="shared" si="137"/>
        <v>0</v>
      </c>
      <c r="G201" s="108">
        <f t="shared" si="137"/>
        <v>0</v>
      </c>
      <c r="H201" s="108">
        <f t="shared" si="137"/>
        <v>0</v>
      </c>
      <c r="I201" s="108">
        <f t="shared" si="137"/>
        <v>0</v>
      </c>
      <c r="J201" s="71">
        <f t="shared" si="137"/>
        <v>0</v>
      </c>
      <c r="K201" s="312">
        <f>K200-K199</f>
        <v>0</v>
      </c>
      <c r="L201" s="71">
        <f t="shared" ref="L201:O201" si="138">L200-L199</f>
        <v>0</v>
      </c>
      <c r="M201" s="71">
        <f t="shared" si="138"/>
        <v>0</v>
      </c>
      <c r="N201" s="71">
        <f t="shared" si="138"/>
        <v>0</v>
      </c>
      <c r="O201" s="71">
        <f t="shared" si="138"/>
        <v>0</v>
      </c>
    </row>
    <row r="202" spans="1:16" ht="19.5" thickBot="1" x14ac:dyDescent="0.3">
      <c r="A202" s="296"/>
      <c r="B202" s="66"/>
      <c r="C202" s="303" t="s">
        <v>113</v>
      </c>
      <c r="D202" s="304" t="e">
        <f>D201/D200</f>
        <v>#DIV/0!</v>
      </c>
      <c r="E202" s="304" t="e">
        <f t="shared" ref="E202:O202" si="139">E201/E200</f>
        <v>#DIV/0!</v>
      </c>
      <c r="F202" s="304" t="e">
        <f t="shared" si="139"/>
        <v>#DIV/0!</v>
      </c>
      <c r="G202" s="304" t="e">
        <f t="shared" si="139"/>
        <v>#DIV/0!</v>
      </c>
      <c r="H202" s="304" t="e">
        <f t="shared" si="139"/>
        <v>#DIV/0!</v>
      </c>
      <c r="I202" s="304" t="e">
        <f t="shared" si="139"/>
        <v>#DIV/0!</v>
      </c>
      <c r="J202" s="304" t="e">
        <f t="shared" si="139"/>
        <v>#DIV/0!</v>
      </c>
      <c r="K202" s="313" t="e">
        <f>K201/K200</f>
        <v>#DIV/0!</v>
      </c>
      <c r="L202" s="304" t="e">
        <f t="shared" si="139"/>
        <v>#DIV/0!</v>
      </c>
      <c r="M202" s="304" t="e">
        <f t="shared" si="139"/>
        <v>#DIV/0!</v>
      </c>
      <c r="N202" s="304" t="e">
        <f t="shared" si="139"/>
        <v>#DIV/0!</v>
      </c>
      <c r="O202" s="305" t="e">
        <f t="shared" si="139"/>
        <v>#DIV/0!</v>
      </c>
    </row>
    <row r="203" spans="1:16" x14ac:dyDescent="0.25">
      <c r="A203" s="296"/>
      <c r="B203" s="63" t="s">
        <v>117</v>
      </c>
      <c r="C203" s="314" t="s">
        <v>115</v>
      </c>
      <c r="D203" s="315">
        <f>+[1]PIGOO!B193</f>
        <v>0</v>
      </c>
      <c r="E203" s="315">
        <f>+[1]PIGOO!C193</f>
        <v>0</v>
      </c>
      <c r="F203" s="315">
        <f>+[1]PIGOO!D193</f>
        <v>0</v>
      </c>
      <c r="G203" s="315">
        <f>+[1]PIGOO!E193</f>
        <v>0</v>
      </c>
      <c r="H203" s="315">
        <f>+[1]PIGOO!F193</f>
        <v>0</v>
      </c>
      <c r="I203" s="315">
        <f>+[1]PIGOO!G193</f>
        <v>0</v>
      </c>
      <c r="J203" s="315">
        <f>+[1]PIGOO!H193</f>
        <v>0</v>
      </c>
      <c r="K203" s="315">
        <f>+[1]PIGOO!I193</f>
        <v>0</v>
      </c>
      <c r="L203" s="315">
        <f>+[1]PIGOO!J193</f>
        <v>0</v>
      </c>
      <c r="M203" s="315">
        <f>+[1]PIGOO!K193</f>
        <v>0</v>
      </c>
      <c r="N203" s="315">
        <f>+[1]PIGOO!L193</f>
        <v>0</v>
      </c>
      <c r="O203" s="315">
        <f>+[1]PIGOO!M193</f>
        <v>0</v>
      </c>
      <c r="P203" s="16">
        <v>20</v>
      </c>
    </row>
    <row r="204" spans="1:16" x14ac:dyDescent="0.25">
      <c r="A204" s="296"/>
      <c r="B204" s="66"/>
      <c r="C204" s="299" t="s">
        <v>111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125">
        <v>0</v>
      </c>
      <c r="L204" s="31">
        <v>0</v>
      </c>
      <c r="M204" s="31">
        <v>0</v>
      </c>
      <c r="N204" s="31">
        <v>0</v>
      </c>
      <c r="O204" s="31">
        <v>0</v>
      </c>
    </row>
    <row r="205" spans="1:16" ht="18.75" x14ac:dyDescent="0.25">
      <c r="A205" s="296"/>
      <c r="B205" s="66"/>
      <c r="C205" s="316" t="s">
        <v>112</v>
      </c>
      <c r="D205" s="98">
        <f>D204-D203</f>
        <v>0</v>
      </c>
      <c r="E205" s="98">
        <f t="shared" ref="E205:J205" si="140">E204-E203</f>
        <v>0</v>
      </c>
      <c r="F205" s="98">
        <f t="shared" si="140"/>
        <v>0</v>
      </c>
      <c r="G205" s="98">
        <f t="shared" si="140"/>
        <v>0</v>
      </c>
      <c r="H205" s="98">
        <f t="shared" si="140"/>
        <v>0</v>
      </c>
      <c r="I205" s="98">
        <f t="shared" si="140"/>
        <v>0</v>
      </c>
      <c r="J205" s="200">
        <f t="shared" si="140"/>
        <v>0</v>
      </c>
      <c r="K205" s="200">
        <f>K204-K203</f>
        <v>0</v>
      </c>
      <c r="L205" s="200">
        <f t="shared" ref="L205:O205" si="141">L204-L203</f>
        <v>0</v>
      </c>
      <c r="M205" s="200">
        <f t="shared" si="141"/>
        <v>0</v>
      </c>
      <c r="N205" s="200">
        <f t="shared" si="141"/>
        <v>0</v>
      </c>
      <c r="O205" s="200">
        <f t="shared" si="141"/>
        <v>0</v>
      </c>
    </row>
    <row r="206" spans="1:16" ht="19.5" thickBot="1" x14ac:dyDescent="0.3">
      <c r="A206" s="296"/>
      <c r="B206" s="106"/>
      <c r="C206" s="317" t="s">
        <v>113</v>
      </c>
      <c r="D206" s="304" t="e">
        <f>D205/D204</f>
        <v>#DIV/0!</v>
      </c>
      <c r="E206" s="304" t="e">
        <f t="shared" ref="E206:O206" si="142">E205/E204</f>
        <v>#DIV/0!</v>
      </c>
      <c r="F206" s="304" t="e">
        <f t="shared" si="142"/>
        <v>#DIV/0!</v>
      </c>
      <c r="G206" s="304" t="e">
        <f t="shared" si="142"/>
        <v>#DIV/0!</v>
      </c>
      <c r="H206" s="304" t="e">
        <f t="shared" si="142"/>
        <v>#DIV/0!</v>
      </c>
      <c r="I206" s="304" t="e">
        <f t="shared" si="142"/>
        <v>#DIV/0!</v>
      </c>
      <c r="J206" s="304" t="e">
        <f t="shared" si="142"/>
        <v>#DIV/0!</v>
      </c>
      <c r="K206" s="304" t="e">
        <f>K205/K204</f>
        <v>#DIV/0!</v>
      </c>
      <c r="L206" s="304" t="e">
        <f t="shared" si="142"/>
        <v>#DIV/0!</v>
      </c>
      <c r="M206" s="304" t="e">
        <f t="shared" si="142"/>
        <v>#DIV/0!</v>
      </c>
      <c r="N206" s="304" t="e">
        <f t="shared" si="142"/>
        <v>#DIV/0!</v>
      </c>
      <c r="O206" s="305" t="e">
        <f t="shared" si="142"/>
        <v>#DIV/0!</v>
      </c>
    </row>
    <row r="207" spans="1:16" ht="15" customHeight="1" x14ac:dyDescent="0.25">
      <c r="B207" s="318" t="s">
        <v>118</v>
      </c>
      <c r="C207" s="319"/>
      <c r="D207" s="320">
        <f>D191+D195</f>
        <v>4</v>
      </c>
      <c r="E207" s="320">
        <f t="shared" ref="E207:O208" si="143">E191+E195</f>
        <v>4</v>
      </c>
      <c r="F207" s="320">
        <f t="shared" si="143"/>
        <v>4</v>
      </c>
      <c r="G207" s="320">
        <f t="shared" si="143"/>
        <v>4</v>
      </c>
      <c r="H207" s="320">
        <f t="shared" si="143"/>
        <v>4</v>
      </c>
      <c r="I207" s="320">
        <f t="shared" si="143"/>
        <v>3</v>
      </c>
      <c r="J207" s="320">
        <f t="shared" si="143"/>
        <v>3</v>
      </c>
      <c r="K207" s="320">
        <f t="shared" si="143"/>
        <v>3</v>
      </c>
      <c r="L207" s="320">
        <f t="shared" si="143"/>
        <v>3</v>
      </c>
      <c r="M207" s="320">
        <f t="shared" si="143"/>
        <v>3</v>
      </c>
      <c r="N207" s="320">
        <f t="shared" si="143"/>
        <v>3</v>
      </c>
      <c r="O207" s="320">
        <f t="shared" si="143"/>
        <v>4</v>
      </c>
    </row>
    <row r="208" spans="1:16" ht="15" customHeight="1" x14ac:dyDescent="0.25">
      <c r="B208" s="321" t="s">
        <v>119</v>
      </c>
      <c r="C208" s="322"/>
      <c r="D208" s="323">
        <f>D192+D196</f>
        <v>4</v>
      </c>
      <c r="E208" s="323">
        <f t="shared" si="143"/>
        <v>4</v>
      </c>
      <c r="F208" s="323">
        <f t="shared" si="143"/>
        <v>4</v>
      </c>
      <c r="G208" s="323">
        <f t="shared" si="143"/>
        <v>4</v>
      </c>
      <c r="H208" s="323">
        <f t="shared" si="143"/>
        <v>4</v>
      </c>
      <c r="I208" s="323">
        <f t="shared" si="143"/>
        <v>4</v>
      </c>
      <c r="J208" s="323">
        <f t="shared" si="143"/>
        <v>4</v>
      </c>
      <c r="K208" s="323">
        <f t="shared" si="143"/>
        <v>4</v>
      </c>
      <c r="L208" s="323">
        <f t="shared" si="143"/>
        <v>4</v>
      </c>
      <c r="M208" s="323">
        <f t="shared" si="143"/>
        <v>4</v>
      </c>
      <c r="N208" s="323">
        <f t="shared" si="143"/>
        <v>4</v>
      </c>
      <c r="O208" s="323">
        <f t="shared" si="143"/>
        <v>4</v>
      </c>
    </row>
    <row r="209" spans="1:16" ht="15" customHeight="1" x14ac:dyDescent="0.25">
      <c r="B209" s="324" t="s">
        <v>120</v>
      </c>
      <c r="C209" s="325"/>
      <c r="D209" s="326">
        <f>D199+D203</f>
        <v>0</v>
      </c>
      <c r="E209" s="326">
        <f t="shared" ref="E209:O210" si="144">E199+E203</f>
        <v>0</v>
      </c>
      <c r="F209" s="326">
        <f t="shared" si="144"/>
        <v>0</v>
      </c>
      <c r="G209" s="326">
        <f t="shared" si="144"/>
        <v>0</v>
      </c>
      <c r="H209" s="326">
        <f t="shared" si="144"/>
        <v>0</v>
      </c>
      <c r="I209" s="326">
        <f t="shared" si="144"/>
        <v>0</v>
      </c>
      <c r="J209" s="326">
        <f t="shared" si="144"/>
        <v>0</v>
      </c>
      <c r="K209" s="326">
        <f t="shared" si="144"/>
        <v>0</v>
      </c>
      <c r="L209" s="326">
        <f t="shared" si="144"/>
        <v>0</v>
      </c>
      <c r="M209" s="326">
        <f t="shared" si="144"/>
        <v>0</v>
      </c>
      <c r="N209" s="326">
        <f t="shared" si="144"/>
        <v>0</v>
      </c>
      <c r="O209" s="326">
        <f t="shared" si="144"/>
        <v>0</v>
      </c>
    </row>
    <row r="210" spans="1:16" ht="15" customHeight="1" x14ac:dyDescent="0.25">
      <c r="B210" s="321" t="s">
        <v>121</v>
      </c>
      <c r="C210" s="322"/>
      <c r="D210" s="327">
        <f>D200+D204</f>
        <v>0</v>
      </c>
      <c r="E210" s="327">
        <f t="shared" si="144"/>
        <v>0</v>
      </c>
      <c r="F210" s="327">
        <f t="shared" si="144"/>
        <v>0</v>
      </c>
      <c r="G210" s="327">
        <f t="shared" si="144"/>
        <v>0</v>
      </c>
      <c r="H210" s="327">
        <f t="shared" si="144"/>
        <v>0</v>
      </c>
      <c r="I210" s="327">
        <f t="shared" si="144"/>
        <v>0</v>
      </c>
      <c r="J210" s="327">
        <f t="shared" si="144"/>
        <v>0</v>
      </c>
      <c r="K210" s="327">
        <f t="shared" si="144"/>
        <v>0</v>
      </c>
      <c r="L210" s="327">
        <f t="shared" si="144"/>
        <v>0</v>
      </c>
      <c r="M210" s="327">
        <f t="shared" si="144"/>
        <v>0</v>
      </c>
      <c r="N210" s="327">
        <f t="shared" si="144"/>
        <v>0</v>
      </c>
      <c r="O210" s="327">
        <f t="shared" si="144"/>
        <v>0</v>
      </c>
    </row>
    <row r="211" spans="1:16" ht="17.25" customHeight="1" x14ac:dyDescent="0.25">
      <c r="B211" s="328" t="s">
        <v>122</v>
      </c>
      <c r="C211" s="329"/>
      <c r="D211" s="330">
        <f>D207+D209</f>
        <v>4</v>
      </c>
      <c r="E211" s="330">
        <f t="shared" ref="E211:O212" si="145">E207+E209</f>
        <v>4</v>
      </c>
      <c r="F211" s="330">
        <f t="shared" si="145"/>
        <v>4</v>
      </c>
      <c r="G211" s="330">
        <f t="shared" si="145"/>
        <v>4</v>
      </c>
      <c r="H211" s="330">
        <f t="shared" si="145"/>
        <v>4</v>
      </c>
      <c r="I211" s="330">
        <f t="shared" si="145"/>
        <v>3</v>
      </c>
      <c r="J211" s="330">
        <f t="shared" si="145"/>
        <v>3</v>
      </c>
      <c r="K211" s="330">
        <f t="shared" si="145"/>
        <v>3</v>
      </c>
      <c r="L211" s="330">
        <f t="shared" si="145"/>
        <v>3</v>
      </c>
      <c r="M211" s="330">
        <f t="shared" si="145"/>
        <v>3</v>
      </c>
      <c r="N211" s="330">
        <f t="shared" si="145"/>
        <v>3</v>
      </c>
      <c r="O211" s="330">
        <f t="shared" si="145"/>
        <v>4</v>
      </c>
    </row>
    <row r="212" spans="1:16" ht="18" customHeight="1" thickBot="1" x14ac:dyDescent="0.3">
      <c r="B212" s="331" t="s">
        <v>123</v>
      </c>
      <c r="C212" s="332"/>
      <c r="D212" s="333">
        <f>D208+D210</f>
        <v>4</v>
      </c>
      <c r="E212" s="333">
        <f t="shared" si="145"/>
        <v>4</v>
      </c>
      <c r="F212" s="333">
        <f t="shared" si="145"/>
        <v>4</v>
      </c>
      <c r="G212" s="333">
        <f t="shared" si="145"/>
        <v>4</v>
      </c>
      <c r="H212" s="333">
        <f t="shared" si="145"/>
        <v>4</v>
      </c>
      <c r="I212" s="333">
        <f t="shared" si="145"/>
        <v>4</v>
      </c>
      <c r="J212" s="333">
        <f t="shared" si="145"/>
        <v>4</v>
      </c>
      <c r="K212" s="333">
        <f t="shared" si="145"/>
        <v>4</v>
      </c>
      <c r="L212" s="333">
        <f t="shared" si="145"/>
        <v>4</v>
      </c>
      <c r="M212" s="333">
        <f t="shared" si="145"/>
        <v>4</v>
      </c>
      <c r="N212" s="333">
        <f t="shared" si="145"/>
        <v>4</v>
      </c>
      <c r="O212" s="333">
        <f t="shared" si="145"/>
        <v>4</v>
      </c>
    </row>
    <row r="213" spans="1:16" ht="18.75" x14ac:dyDescent="0.25">
      <c r="B213" s="334" t="s">
        <v>124</v>
      </c>
      <c r="C213" s="335" t="s">
        <v>125</v>
      </c>
      <c r="D213" s="336">
        <f t="shared" ref="D213:O213" si="146">D211/(D171/1000)</f>
        <v>4.7961630695443649</v>
      </c>
      <c r="E213" s="336">
        <f t="shared" si="146"/>
        <v>4.7961630695443649</v>
      </c>
      <c r="F213" s="336">
        <f t="shared" si="146"/>
        <v>4.7789725209080052</v>
      </c>
      <c r="G213" s="336">
        <f t="shared" si="146"/>
        <v>4.7732696897374707</v>
      </c>
      <c r="H213" s="336">
        <f t="shared" si="146"/>
        <v>4.7732696897374707</v>
      </c>
      <c r="I213" s="336">
        <f t="shared" si="146"/>
        <v>3.5799522673031028</v>
      </c>
      <c r="J213" s="336">
        <f t="shared" si="146"/>
        <v>3.5799522673031028</v>
      </c>
      <c r="K213" s="337">
        <f t="shared" si="146"/>
        <v>3.5799522673031028</v>
      </c>
      <c r="L213" s="337">
        <f t="shared" si="146"/>
        <v>3.5799522673031028</v>
      </c>
      <c r="M213" s="337">
        <f t="shared" si="146"/>
        <v>3.5799522673031028</v>
      </c>
      <c r="N213" s="337">
        <f t="shared" si="146"/>
        <v>3.5799522673031028</v>
      </c>
      <c r="O213" s="337">
        <f t="shared" si="146"/>
        <v>4.756242568370987</v>
      </c>
    </row>
    <row r="214" spans="1:16" ht="19.5" thickBot="1" x14ac:dyDescent="0.3">
      <c r="B214" s="338"/>
      <c r="C214" s="339" t="s">
        <v>126</v>
      </c>
      <c r="D214" s="340">
        <f t="shared" ref="D214:O214" si="147">D207/(D171/1000)</f>
        <v>4.7961630695443649</v>
      </c>
      <c r="E214" s="340">
        <f t="shared" si="147"/>
        <v>4.7961630695443649</v>
      </c>
      <c r="F214" s="340">
        <f t="shared" si="147"/>
        <v>4.7789725209080052</v>
      </c>
      <c r="G214" s="340">
        <f t="shared" si="147"/>
        <v>4.7732696897374707</v>
      </c>
      <c r="H214" s="340">
        <f t="shared" si="147"/>
        <v>4.7732696897374707</v>
      </c>
      <c r="I214" s="340">
        <f t="shared" si="147"/>
        <v>3.5799522673031028</v>
      </c>
      <c r="J214" s="340">
        <f t="shared" si="147"/>
        <v>3.5799522673031028</v>
      </c>
      <c r="K214" s="341">
        <f t="shared" si="147"/>
        <v>3.5799522673031028</v>
      </c>
      <c r="L214" s="341">
        <f t="shared" si="147"/>
        <v>3.5799522673031028</v>
      </c>
      <c r="M214" s="341">
        <f t="shared" si="147"/>
        <v>3.5799522673031028</v>
      </c>
      <c r="N214" s="341">
        <f t="shared" si="147"/>
        <v>3.5799522673031028</v>
      </c>
      <c r="O214" s="341">
        <f t="shared" si="147"/>
        <v>4.756242568370987</v>
      </c>
    </row>
    <row r="215" spans="1:16" x14ac:dyDescent="0.25">
      <c r="B215" s="18" t="s">
        <v>127</v>
      </c>
      <c r="C215" s="342" t="s">
        <v>128</v>
      </c>
      <c r="D215" s="21">
        <f>+[1]PIGOO!B34</f>
        <v>0</v>
      </c>
      <c r="E215" s="21">
        <f>+[1]PIGOO!C34</f>
        <v>0</v>
      </c>
      <c r="F215" s="21">
        <f>+[1]PIGOO!D34</f>
        <v>0</v>
      </c>
      <c r="G215" s="21">
        <f>+[1]PIGOO!E34</f>
        <v>0</v>
      </c>
      <c r="H215" s="21">
        <f>+[1]PIGOO!F34</f>
        <v>0</v>
      </c>
      <c r="I215" s="21">
        <f>+[1]PIGOO!G34</f>
        <v>0</v>
      </c>
      <c r="J215" s="21">
        <f>+[1]PIGOO!H34</f>
        <v>0</v>
      </c>
      <c r="K215" s="21">
        <f>+[1]PIGOO!I34</f>
        <v>0</v>
      </c>
      <c r="L215" s="21">
        <f>+[1]PIGOO!J34</f>
        <v>0</v>
      </c>
      <c r="M215" s="21">
        <f>+[1]PIGOO!K34</f>
        <v>0</v>
      </c>
      <c r="N215" s="21">
        <f>+[1]PIGOO!L34</f>
        <v>0</v>
      </c>
      <c r="O215" s="21">
        <f>+[1]PIGOO!M34</f>
        <v>0</v>
      </c>
      <c r="P215" s="16">
        <v>21</v>
      </c>
    </row>
    <row r="216" spans="1:16" ht="15.75" thickBot="1" x14ac:dyDescent="0.3">
      <c r="B216" s="18"/>
      <c r="C216" s="343" t="s">
        <v>129</v>
      </c>
      <c r="D216" s="31">
        <f>D215</f>
        <v>0</v>
      </c>
      <c r="E216" s="31">
        <f>D216+E215</f>
        <v>0</v>
      </c>
      <c r="F216" s="31">
        <f t="shared" ref="F216:O216" si="148">E216+F215</f>
        <v>0</v>
      </c>
      <c r="G216" s="31">
        <f t="shared" si="148"/>
        <v>0</v>
      </c>
      <c r="H216" s="31">
        <f t="shared" si="148"/>
        <v>0</v>
      </c>
      <c r="I216" s="31">
        <f t="shared" si="148"/>
        <v>0</v>
      </c>
      <c r="J216" s="31">
        <f t="shared" si="148"/>
        <v>0</v>
      </c>
      <c r="K216" s="31">
        <f t="shared" si="148"/>
        <v>0</v>
      </c>
      <c r="L216" s="31">
        <f t="shared" si="148"/>
        <v>0</v>
      </c>
      <c r="M216" s="31">
        <f t="shared" si="148"/>
        <v>0</v>
      </c>
      <c r="N216" s="31">
        <f t="shared" si="148"/>
        <v>0</v>
      </c>
      <c r="O216" s="31">
        <f t="shared" si="148"/>
        <v>0</v>
      </c>
    </row>
    <row r="217" spans="1:16" x14ac:dyDescent="0.25">
      <c r="A217" s="344" t="s">
        <v>130</v>
      </c>
      <c r="B217" s="81" t="s">
        <v>131</v>
      </c>
      <c r="C217" s="345" t="s">
        <v>132</v>
      </c>
      <c r="D217" s="36">
        <v>3713.44</v>
      </c>
      <c r="E217" s="49">
        <v>3713</v>
      </c>
      <c r="F217" s="49">
        <v>3713</v>
      </c>
      <c r="G217" s="49">
        <v>3713</v>
      </c>
      <c r="H217" s="49">
        <v>3713</v>
      </c>
      <c r="I217" s="49">
        <v>3713</v>
      </c>
      <c r="J217" s="49">
        <v>3713</v>
      </c>
      <c r="K217" s="49">
        <v>3713</v>
      </c>
      <c r="L217" s="49">
        <v>3713</v>
      </c>
      <c r="M217" s="49">
        <v>3713</v>
      </c>
      <c r="N217" s="49">
        <v>3713</v>
      </c>
      <c r="O217" s="49">
        <v>3713</v>
      </c>
    </row>
    <row r="218" spans="1:16" x14ac:dyDescent="0.25">
      <c r="A218" s="346"/>
      <c r="B218" s="83"/>
      <c r="C218" s="347" t="s">
        <v>133</v>
      </c>
      <c r="D218" s="85">
        <v>0</v>
      </c>
      <c r="E218" s="86">
        <v>0</v>
      </c>
      <c r="F218" s="86">
        <v>0</v>
      </c>
      <c r="G218" s="86">
        <v>0</v>
      </c>
      <c r="H218" s="86">
        <v>0</v>
      </c>
      <c r="I218" s="86">
        <v>0</v>
      </c>
      <c r="J218" s="86">
        <v>0</v>
      </c>
      <c r="K218" s="86">
        <v>0</v>
      </c>
      <c r="L218" s="86">
        <v>0</v>
      </c>
      <c r="M218" s="86">
        <v>0</v>
      </c>
      <c r="N218" s="86">
        <v>0</v>
      </c>
      <c r="O218" s="86">
        <v>0</v>
      </c>
    </row>
    <row r="219" spans="1:16" ht="15.75" thickBot="1" x14ac:dyDescent="0.3">
      <c r="A219" s="348"/>
      <c r="B219" s="88"/>
      <c r="C219" s="349" t="s">
        <v>134</v>
      </c>
      <c r="D219" s="350">
        <v>0</v>
      </c>
      <c r="E219" s="351">
        <v>0</v>
      </c>
      <c r="F219" s="351">
        <v>499998.42</v>
      </c>
      <c r="G219" s="351">
        <v>503402</v>
      </c>
      <c r="H219" s="351">
        <v>505979</v>
      </c>
      <c r="I219" s="351">
        <v>508568</v>
      </c>
      <c r="J219" s="351">
        <v>511318</v>
      </c>
      <c r="K219" s="351">
        <v>514679</v>
      </c>
      <c r="L219" s="351">
        <v>517881.04</v>
      </c>
      <c r="M219" s="351">
        <v>521548.18</v>
      </c>
      <c r="N219" s="351">
        <v>525333.64</v>
      </c>
      <c r="O219" s="351">
        <v>529361.13</v>
      </c>
    </row>
    <row r="220" spans="1:16" x14ac:dyDescent="0.25">
      <c r="B220" s="352"/>
    </row>
    <row r="221" spans="1:16" x14ac:dyDescent="0.25">
      <c r="B221" s="352" t="s">
        <v>135</v>
      </c>
    </row>
    <row r="222" spans="1:16" x14ac:dyDescent="0.25">
      <c r="B222" s="4"/>
    </row>
    <row r="223" spans="1:16" x14ac:dyDescent="0.25">
      <c r="B223" s="4"/>
    </row>
    <row r="224" spans="1:16" x14ac:dyDescent="0.2">
      <c r="B224" s="4"/>
      <c r="K224" s="354" t="s">
        <v>137</v>
      </c>
      <c r="L224" s="354"/>
      <c r="M224" s="354"/>
    </row>
    <row r="225" spans="2:13" x14ac:dyDescent="0.2">
      <c r="B225" s="353" t="s">
        <v>136</v>
      </c>
      <c r="C225" s="354"/>
      <c r="D225" s="354"/>
      <c r="E225" s="354"/>
      <c r="K225" s="354" t="s">
        <v>139</v>
      </c>
      <c r="L225" s="354"/>
      <c r="M225" s="354"/>
    </row>
    <row r="226" spans="2:13" x14ac:dyDescent="0.2">
      <c r="B226" s="353" t="s">
        <v>138</v>
      </c>
      <c r="C226" s="354"/>
      <c r="D226" s="354"/>
      <c r="E226" s="354"/>
    </row>
    <row r="227" spans="2:13" x14ac:dyDescent="0.2">
      <c r="B227" s="354"/>
      <c r="C227" s="354"/>
      <c r="D227" s="354"/>
      <c r="E227" s="354"/>
      <c r="F227" s="354"/>
      <c r="G227" s="354"/>
      <c r="H227" s="354"/>
    </row>
    <row r="228" spans="2:13" x14ac:dyDescent="0.25">
      <c r="B228" s="4"/>
    </row>
  </sheetData>
  <mergeCells count="79">
    <mergeCell ref="B213:B214"/>
    <mergeCell ref="B215:B216"/>
    <mergeCell ref="A217:A219"/>
    <mergeCell ref="B217:B219"/>
    <mergeCell ref="B207:C207"/>
    <mergeCell ref="B208:C208"/>
    <mergeCell ref="B209:C209"/>
    <mergeCell ref="B210:C210"/>
    <mergeCell ref="B211:C211"/>
    <mergeCell ref="B212:C212"/>
    <mergeCell ref="A162:A190"/>
    <mergeCell ref="B162:B184"/>
    <mergeCell ref="A191:A206"/>
    <mergeCell ref="B191:B194"/>
    <mergeCell ref="B195:B198"/>
    <mergeCell ref="B199:B202"/>
    <mergeCell ref="B203:B206"/>
    <mergeCell ref="A145:A146"/>
    <mergeCell ref="B145:B150"/>
    <mergeCell ref="B151:B153"/>
    <mergeCell ref="A154:A155"/>
    <mergeCell ref="B154:B161"/>
    <mergeCell ref="A159:A161"/>
    <mergeCell ref="A127:A128"/>
    <mergeCell ref="B127:B132"/>
    <mergeCell ref="A133:A134"/>
    <mergeCell ref="B133:B138"/>
    <mergeCell ref="A139:A140"/>
    <mergeCell ref="B139:B144"/>
    <mergeCell ref="A109:A110"/>
    <mergeCell ref="B109:B114"/>
    <mergeCell ref="A115:A116"/>
    <mergeCell ref="B115:B120"/>
    <mergeCell ref="A121:A122"/>
    <mergeCell ref="B121:B126"/>
    <mergeCell ref="K97:K98"/>
    <mergeCell ref="L97:L98"/>
    <mergeCell ref="M97:M98"/>
    <mergeCell ref="N97:N98"/>
    <mergeCell ref="O97:O98"/>
    <mergeCell ref="B99:B108"/>
    <mergeCell ref="E97:E98"/>
    <mergeCell ref="F97:F98"/>
    <mergeCell ref="G97:G98"/>
    <mergeCell ref="H97:H98"/>
    <mergeCell ref="I97:I98"/>
    <mergeCell ref="J97:J98"/>
    <mergeCell ref="B85:B87"/>
    <mergeCell ref="B88:B90"/>
    <mergeCell ref="B91:B93"/>
    <mergeCell ref="B95:B96"/>
    <mergeCell ref="B97:B98"/>
    <mergeCell ref="D97:D98"/>
    <mergeCell ref="A61:A62"/>
    <mergeCell ref="B61:B66"/>
    <mergeCell ref="A67:A68"/>
    <mergeCell ref="B67:B72"/>
    <mergeCell ref="B73:B78"/>
    <mergeCell ref="A79:A80"/>
    <mergeCell ref="B79:B84"/>
    <mergeCell ref="B40:B45"/>
    <mergeCell ref="A46:A47"/>
    <mergeCell ref="B46:B51"/>
    <mergeCell ref="B52:B54"/>
    <mergeCell ref="A55:A56"/>
    <mergeCell ref="B55:B60"/>
    <mergeCell ref="A19:A20"/>
    <mergeCell ref="B19:B24"/>
    <mergeCell ref="A25:A26"/>
    <mergeCell ref="B25:B30"/>
    <mergeCell ref="B31:B33"/>
    <mergeCell ref="A34:A35"/>
    <mergeCell ref="B34:B39"/>
    <mergeCell ref="A1:O4"/>
    <mergeCell ref="B6:C6"/>
    <mergeCell ref="A7:A8"/>
    <mergeCell ref="B7:B12"/>
    <mergeCell ref="A13:A14"/>
    <mergeCell ref="B13:B18"/>
  </mergeCells>
  <pageMargins left="0.31496062992125984" right="0.31496062992125984" top="0.35433070866141736" bottom="0.35433070866141736" header="0.31496062992125984" footer="0.31496062992125984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Hidalgo</dc:creator>
  <cp:lastModifiedBy>colonia hidalgo</cp:lastModifiedBy>
  <cp:lastPrinted>2023-01-30T02:49:40Z</cp:lastPrinted>
  <dcterms:created xsi:type="dcterms:W3CDTF">2023-01-30T02:45:16Z</dcterms:created>
  <dcterms:modified xsi:type="dcterms:W3CDTF">2023-01-30T02:50:18Z</dcterms:modified>
</cp:coreProperties>
</file>